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heckCompatibility="1" autoCompressPictures="0" defaultThemeVersion="124226"/>
  <mc:AlternateContent xmlns:mc="http://schemas.openxmlformats.org/markup-compatibility/2006">
    <mc:Choice Requires="x15">
      <x15ac:absPath xmlns:x15ac="http://schemas.microsoft.com/office/spreadsheetml/2010/11/ac" url="\\10.0.0.25\e-drive\RAP\RAP\AAAdvantage\RA\"/>
    </mc:Choice>
  </mc:AlternateContent>
  <xr:revisionPtr revIDLastSave="0" documentId="13_ncr:1_{46ADA882-DAA6-4141-B573-B954491E3041}" xr6:coauthVersionLast="45" xr6:coauthVersionMax="45" xr10:uidLastSave="{00000000-0000-0000-0000-000000000000}"/>
  <workbookProtection workbookAlgorithmName="SHA-512" workbookHashValue="VzWwOM5JqqvbBHniOVZ/I0VzM43etn9W9ZckAWIM4mY4yabOVSOsCKcwbZ8/Z7QTuwFlM5uS4yz/H39o5SbiYA==" workbookSaltValue="S9D84LsrlasLQk74FRI93A==" workbookSpinCount="100000" lockStructure="1"/>
  <bookViews>
    <workbookView xWindow="-120" yWindow="-120" windowWidth="29040" windowHeight="15840" xr2:uid="{00000000-000D-0000-FFFF-FFFF00000000}"/>
  </bookViews>
  <sheets>
    <sheet name="Retailer X-Ray" sheetId="1" r:id="rId1"/>
    <sheet name="WH Comp Tool" sheetId="2" state="hidden" r:id="rId2"/>
    <sheet name="All Others" sheetId="3" state="hidden" r:id="rId3"/>
  </sheets>
  <definedNames>
    <definedName name="_xlnm.Print_Area" localSheetId="0">'Retailer X-Ray'!$A$1:$K$68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J13" i="1" l="1"/>
  <c r="I35" i="2" l="1"/>
  <c r="K13" i="1" l="1"/>
  <c r="E15" i="2" s="1"/>
  <c r="E18" i="2" s="1"/>
  <c r="G18" i="2" s="1"/>
  <c r="E19" i="2" l="1"/>
  <c r="G19" i="2" s="1"/>
  <c r="E16" i="2"/>
  <c r="G16" i="2" s="1"/>
  <c r="E20" i="2"/>
  <c r="G20" i="2" s="1"/>
  <c r="E17" i="2"/>
  <c r="G17" i="2" s="1"/>
  <c r="I36" i="2"/>
  <c r="C36" i="2"/>
  <c r="C35" i="2"/>
  <c r="B36" i="2"/>
  <c r="B35" i="2"/>
  <c r="B20" i="2" l="1"/>
  <c r="C18" i="3" l="1"/>
  <c r="F18" i="3" s="1"/>
  <c r="H18" i="3"/>
  <c r="J18" i="3" s="1"/>
  <c r="J20" i="3" s="1"/>
  <c r="C7" i="3"/>
  <c r="H7" i="3"/>
  <c r="J7" i="3" s="1"/>
  <c r="C6" i="3"/>
  <c r="H6" i="3"/>
  <c r="L6" i="3" s="1"/>
  <c r="I32" i="2"/>
  <c r="I31" i="2"/>
  <c r="F40" i="1"/>
  <c r="I12" i="2" s="1"/>
  <c r="N11" i="2" s="1"/>
  <c r="N1" i="2"/>
  <c r="I34" i="2"/>
  <c r="I33" i="2"/>
  <c r="I30" i="2"/>
  <c r="I29" i="2"/>
  <c r="I28" i="2"/>
  <c r="I24" i="2"/>
  <c r="I26" i="2"/>
  <c r="I25" i="2"/>
  <c r="I6" i="2"/>
  <c r="N6" i="2" s="1"/>
  <c r="C6" i="2"/>
  <c r="I7" i="2"/>
  <c r="N7" i="2" s="1"/>
  <c r="C7" i="2"/>
  <c r="F7" i="2"/>
  <c r="F10" i="2" s="1"/>
  <c r="I8" i="2"/>
  <c r="N8" i="2" s="1"/>
  <c r="C8" i="2"/>
  <c r="F8" i="2"/>
  <c r="I9" i="2"/>
  <c r="C9" i="2"/>
  <c r="F9" i="2"/>
  <c r="I10" i="2"/>
  <c r="C10" i="2"/>
  <c r="I11" i="2"/>
  <c r="H11" i="2"/>
  <c r="D12" i="2"/>
  <c r="I16" i="2"/>
  <c r="N16" i="2" s="1"/>
  <c r="C16" i="2"/>
  <c r="I17" i="2"/>
  <c r="N17" i="2" s="1"/>
  <c r="C17" i="2"/>
  <c r="F17" i="2"/>
  <c r="I18" i="2"/>
  <c r="N18" i="2" s="1"/>
  <c r="C18" i="2"/>
  <c r="F18" i="2"/>
  <c r="I19" i="2"/>
  <c r="N19" i="2" s="1"/>
  <c r="C19" i="2"/>
  <c r="F19" i="2"/>
  <c r="I20" i="2"/>
  <c r="C20" i="2"/>
  <c r="C24" i="2"/>
  <c r="G24" i="2"/>
  <c r="C25" i="2"/>
  <c r="F25" i="2"/>
  <c r="G25" i="2" s="1"/>
  <c r="C26" i="2"/>
  <c r="F26" i="2"/>
  <c r="G26" i="2" s="1"/>
  <c r="C28" i="2"/>
  <c r="C29" i="2"/>
  <c r="F29" i="2"/>
  <c r="G29" i="2" s="1"/>
  <c r="C30" i="2"/>
  <c r="C31" i="2"/>
  <c r="C32" i="2"/>
  <c r="C33" i="2"/>
  <c r="C34" i="2"/>
  <c r="F6" i="3"/>
  <c r="F7" i="3"/>
  <c r="F19" i="3"/>
  <c r="G19" i="3" s="1"/>
  <c r="I19" i="3" s="1"/>
  <c r="F20" i="3"/>
  <c r="G20" i="3" s="1"/>
  <c r="I20" i="3" s="1"/>
  <c r="F21" i="3"/>
  <c r="G21" i="3" s="1"/>
  <c r="I21" i="3" s="1"/>
  <c r="B11" i="2"/>
  <c r="B34" i="2"/>
  <c r="P5" i="3"/>
  <c r="O3" i="3"/>
  <c r="B33" i="2"/>
  <c r="G13" i="2"/>
  <c r="L27" i="2"/>
  <c r="B28" i="2"/>
  <c r="B32" i="2"/>
  <c r="B31" i="2"/>
  <c r="B30" i="2"/>
  <c r="B29" i="2"/>
  <c r="G49" i="2"/>
  <c r="K9" i="1"/>
  <c r="Q18" i="3"/>
  <c r="O20" i="3"/>
  <c r="D19" i="3"/>
  <c r="B19" i="3"/>
  <c r="B18" i="3"/>
  <c r="B24" i="2"/>
  <c r="B26" i="2"/>
  <c r="B25" i="2"/>
  <c r="B19" i="2"/>
  <c r="L14" i="3"/>
  <c r="D14" i="3"/>
  <c r="F14" i="3" s="1"/>
  <c r="G14" i="3" s="1"/>
  <c r="I14" i="3" s="1"/>
  <c r="L13" i="3"/>
  <c r="F12" i="3"/>
  <c r="G12" i="3" s="1"/>
  <c r="I12" i="3" s="1"/>
  <c r="N39" i="2"/>
  <c r="L19" i="3"/>
  <c r="F13" i="3"/>
  <c r="G13" i="3" s="1"/>
  <c r="I13" i="3" s="1"/>
  <c r="J13" i="3"/>
  <c r="J19" i="3"/>
  <c r="J12" i="3"/>
  <c r="L12" i="3"/>
  <c r="J8" i="3"/>
  <c r="L8" i="3"/>
  <c r="J15" i="3" l="1"/>
  <c r="L15" i="3"/>
  <c r="F31" i="2"/>
  <c r="G31" i="2" s="1"/>
  <c r="F28" i="2"/>
  <c r="H26" i="2"/>
  <c r="L26" i="2" s="1"/>
  <c r="G7" i="3"/>
  <c r="I7" i="3" s="1"/>
  <c r="F33" i="2"/>
  <c r="G6" i="3"/>
  <c r="I6" i="3" s="1"/>
  <c r="I9" i="3" s="1"/>
  <c r="L18" i="3"/>
  <c r="L20" i="3" s="1"/>
  <c r="H31" i="2"/>
  <c r="J31" i="2" s="1"/>
  <c r="J11" i="2"/>
  <c r="H29" i="2"/>
  <c r="L29" i="2" s="1"/>
  <c r="H25" i="2"/>
  <c r="L25" i="2" s="1"/>
  <c r="H24" i="2"/>
  <c r="J24" i="2" s="1"/>
  <c r="J6" i="3"/>
  <c r="J9" i="3" s="1"/>
  <c r="H16" i="2"/>
  <c r="J16" i="2" s="1"/>
  <c r="H19" i="2"/>
  <c r="L19" i="2" s="1"/>
  <c r="H20" i="2"/>
  <c r="L20" i="2" s="1"/>
  <c r="H17" i="2"/>
  <c r="I18" i="3"/>
  <c r="I22" i="3" s="1"/>
  <c r="G18" i="3"/>
  <c r="L7" i="3"/>
  <c r="L9" i="3" s="1"/>
  <c r="I21" i="2"/>
  <c r="N21" i="2"/>
  <c r="N9" i="2"/>
  <c r="N12" i="2" s="1"/>
  <c r="C12" i="2"/>
  <c r="J26" i="2" l="1"/>
  <c r="I24" i="3"/>
  <c r="F35" i="2"/>
  <c r="G35" i="2" s="1"/>
  <c r="H35" i="2" s="1"/>
  <c r="G33" i="2"/>
  <c r="H33" i="2" s="1"/>
  <c r="J33" i="2" s="1"/>
  <c r="F30" i="2"/>
  <c r="G28" i="2"/>
  <c r="H28" i="2" s="1"/>
  <c r="L28" i="2" s="1"/>
  <c r="L31" i="2"/>
  <c r="J25" i="2"/>
  <c r="J29" i="2"/>
  <c r="L24" i="2"/>
  <c r="H18" i="2"/>
  <c r="L16" i="2"/>
  <c r="J20" i="2"/>
  <c r="J19" i="2"/>
  <c r="L17" i="2"/>
  <c r="J17" i="2"/>
  <c r="I23" i="3"/>
  <c r="I26" i="3" s="1"/>
  <c r="K18" i="1" l="1"/>
  <c r="L33" i="2"/>
  <c r="G30" i="2"/>
  <c r="H30" i="2" s="1"/>
  <c r="F32" i="2"/>
  <c r="J28" i="2"/>
  <c r="K20" i="1" s="1"/>
  <c r="J35" i="2"/>
  <c r="L35" i="2"/>
  <c r="K47" i="1"/>
  <c r="J18" i="2"/>
  <c r="L18" i="2"/>
  <c r="L21" i="2" s="1"/>
  <c r="F34" i="2" l="1"/>
  <c r="G32" i="2"/>
  <c r="H32" i="2" s="1"/>
  <c r="J30" i="2"/>
  <c r="K22" i="1" s="1"/>
  <c r="L30" i="2"/>
  <c r="J21" i="2"/>
  <c r="K43" i="1"/>
  <c r="L32" i="2" l="1"/>
  <c r="J32" i="2"/>
  <c r="K24" i="1" s="1"/>
  <c r="F36" i="2"/>
  <c r="G36" i="2" s="1"/>
  <c r="H36" i="2" s="1"/>
  <c r="J36" i="2" s="1"/>
  <c r="K28" i="1" s="1"/>
  <c r="G34" i="2"/>
  <c r="H34" i="2" s="1"/>
  <c r="J34" i="2" l="1"/>
  <c r="L34" i="2"/>
  <c r="K26" i="1" l="1"/>
  <c r="J37" i="2"/>
  <c r="E5" i="2" l="1"/>
  <c r="E6" i="2" s="1"/>
  <c r="E7" i="2" s="1"/>
  <c r="G7" i="2" l="1"/>
  <c r="E8" i="2"/>
  <c r="G6" i="2"/>
  <c r="G8" i="2" l="1"/>
  <c r="E9" i="2"/>
  <c r="E49" i="2"/>
  <c r="F49" i="2" s="1"/>
  <c r="H49" i="2" s="1"/>
  <c r="H6" i="2"/>
  <c r="H7" i="2"/>
  <c r="E50" i="2"/>
  <c r="L6" i="2" l="1"/>
  <c r="J6" i="2"/>
  <c r="E11" i="2"/>
  <c r="G12" i="2" s="1"/>
  <c r="H12" i="2" s="1"/>
  <c r="E10" i="2"/>
  <c r="G9" i="2"/>
  <c r="L7" i="2"/>
  <c r="J7" i="2"/>
  <c r="E51" i="2"/>
  <c r="H8" i="2"/>
  <c r="E12" i="2" l="1"/>
  <c r="G10" i="2"/>
  <c r="J12" i="2"/>
  <c r="L11" i="2"/>
  <c r="L8" i="2"/>
  <c r="J8" i="2"/>
  <c r="H9" i="2"/>
  <c r="E52" i="2"/>
  <c r="J9" i="2" l="1"/>
  <c r="L9" i="2"/>
  <c r="E53" i="2"/>
  <c r="H10" i="2"/>
  <c r="L10" i="2" l="1"/>
  <c r="L12" i="2" s="1"/>
  <c r="J10" i="2"/>
  <c r="J13" i="2" s="1"/>
  <c r="K33" i="1" l="1"/>
  <c r="J41" i="2"/>
  <c r="J45" i="2" s="1"/>
  <c r="J56" i="1" s="1"/>
  <c r="K56" i="1" l="1"/>
  <c r="C55" i="1" s="1"/>
  <c r="C61" i="1" s="1"/>
  <c r="F63" i="1" l="1"/>
  <c r="F65" i="1"/>
  <c r="F67" i="1"/>
</calcChain>
</file>

<file path=xl/sharedStrings.xml><?xml version="1.0" encoding="utf-8"?>
<sst xmlns="http://schemas.openxmlformats.org/spreadsheetml/2006/main" count="277" uniqueCount="123">
  <si>
    <t xml:space="preserve"> </t>
  </si>
  <si>
    <t>Primary Grocery Warehouse/Supplier</t>
  </si>
  <si>
    <t>State</t>
  </si>
  <si>
    <t>Marlboro Cost Per Carton</t>
  </si>
  <si>
    <t>Camel Cost Per Carton</t>
  </si>
  <si>
    <t>Newport Cost Per Carton</t>
  </si>
  <si>
    <t>Vendor</t>
  </si>
  <si>
    <t>Grizzly</t>
  </si>
  <si>
    <t>Warehouse Comparison Tool</t>
  </si>
  <si>
    <t>Number of Stores</t>
  </si>
  <si>
    <t>Current</t>
  </si>
  <si>
    <t>Base</t>
  </si>
  <si>
    <t>State Tax</t>
  </si>
  <si>
    <t>Fee</t>
  </si>
  <si>
    <t>Net</t>
  </si>
  <si>
    <t>Savings</t>
  </si>
  <si>
    <t>CPW</t>
  </si>
  <si>
    <t>Annual Savings</t>
  </si>
  <si>
    <t>CO Rev</t>
  </si>
  <si>
    <t>Cigarettes</t>
  </si>
  <si>
    <t xml:space="preserve">Marlboro </t>
  </si>
  <si>
    <t>Newport</t>
  </si>
  <si>
    <t>Camel</t>
  </si>
  <si>
    <t>PallMall</t>
  </si>
  <si>
    <t>Tobacco</t>
  </si>
  <si>
    <t>Copenhagen</t>
  </si>
  <si>
    <t>Skoal</t>
  </si>
  <si>
    <t>Candy</t>
  </si>
  <si>
    <t>Pall Mall Cost Per Carton</t>
  </si>
  <si>
    <t>Cartons Per Week</t>
  </si>
  <si>
    <t>All Others</t>
  </si>
  <si>
    <t>Service Vendors</t>
  </si>
  <si>
    <t>Ice</t>
  </si>
  <si>
    <t>Propane</t>
  </si>
  <si>
    <t>Air/Vac</t>
  </si>
  <si>
    <t>Financial Services</t>
  </si>
  <si>
    <t>Money Orders</t>
  </si>
  <si>
    <t>Money Transfer</t>
  </si>
  <si>
    <t>ATM</t>
  </si>
  <si>
    <t>Rev/Trans</t>
  </si>
  <si>
    <t>GM%</t>
  </si>
  <si>
    <t>Proposed</t>
  </si>
  <si>
    <t>Units/Month</t>
  </si>
  <si>
    <t>Annual Revenue</t>
  </si>
  <si>
    <t>Retailer Fee</t>
  </si>
  <si>
    <t>Vendor Fund</t>
  </si>
  <si>
    <t>Total</t>
  </si>
  <si>
    <t>Average Grocery Order Per Week ($'s)</t>
  </si>
  <si>
    <t>Non Tobacco Purchases Per Week</t>
  </si>
  <si>
    <t>Funding</t>
  </si>
  <si>
    <t xml:space="preserve">Retailer </t>
  </si>
  <si>
    <t>All Other Category Comparison Tool</t>
  </si>
  <si>
    <t>All Other</t>
  </si>
  <si>
    <t xml:space="preserve"> (Net invoice cost)</t>
  </si>
  <si>
    <t>Total Projected Savings</t>
  </si>
  <si>
    <t>L&amp;M</t>
  </si>
  <si>
    <t>L&amp;M Cost Per Carton</t>
  </si>
  <si>
    <t>Snacks</t>
  </si>
  <si>
    <t>Delivery Fee</t>
  </si>
  <si>
    <t>Fuel Surcharge</t>
  </si>
  <si>
    <t>Total Charges</t>
  </si>
  <si>
    <t>Sams</t>
  </si>
  <si>
    <t>Marl</t>
  </si>
  <si>
    <t>PM</t>
  </si>
  <si>
    <t>3 Year Savings Projection</t>
  </si>
  <si>
    <t>5 Year Savings Projection</t>
  </si>
  <si>
    <t>10 Year Savings Projection</t>
  </si>
  <si>
    <t>Rebates</t>
  </si>
  <si>
    <t>Lance</t>
  </si>
  <si>
    <t>Bimbo</t>
  </si>
  <si>
    <t>Your Cost</t>
  </si>
  <si>
    <t xml:space="preserve">ENTER </t>
  </si>
  <si>
    <t>Rolls Per Week</t>
  </si>
  <si>
    <t>Boxes Per Week</t>
  </si>
  <si>
    <t>Must have entries in all highlighted boxes for accuracy of calculations</t>
  </si>
  <si>
    <t>Total Boxes of Auto Per Week</t>
  </si>
  <si>
    <t>Total Grocery items Per Week</t>
  </si>
  <si>
    <t>Total Boxes Candy Per Week</t>
  </si>
  <si>
    <t>Total Boxes Snacks Per Week</t>
  </si>
  <si>
    <t>Sales $'s Per Week</t>
  </si>
  <si>
    <t>Total Average Cartons Purchased Per WEEK</t>
  </si>
  <si>
    <t xml:space="preserve">  Net Savings Per Year</t>
  </si>
  <si>
    <t>Total Heath/Beauty Per Week</t>
  </si>
  <si>
    <t>Total Boxes of Pastry Per Week</t>
  </si>
  <si>
    <t>Savings Analysis Form</t>
  </si>
  <si>
    <t xml:space="preserve">           </t>
  </si>
  <si>
    <t>Order Device Fee</t>
  </si>
  <si>
    <r>
      <t xml:space="preserve">              Your savings potential can be calculated using this form.                                      </t>
    </r>
    <r>
      <rPr>
        <b/>
        <i/>
        <sz val="12"/>
        <color rgb="FF0070C0"/>
        <rFont val="Calibri"/>
        <family val="2"/>
        <scheme val="minor"/>
      </rPr>
      <t xml:space="preserve">1.  You only need information regarding a few select items in each category.                                            2.  The more accurate your input, the more accurate the result.                                                            3.  This is for your use, no one can or will see this information except you. </t>
    </r>
  </si>
  <si>
    <r>
      <t xml:space="preserve">                </t>
    </r>
    <r>
      <rPr>
        <u/>
        <sz val="11"/>
        <color theme="1"/>
        <rFont val="Calibri"/>
        <family val="2"/>
        <scheme val="minor"/>
      </rPr>
      <t>Savings Per Year</t>
    </r>
  </si>
  <si>
    <r>
      <t xml:space="preserve">               </t>
    </r>
    <r>
      <rPr>
        <u/>
        <sz val="11"/>
        <color theme="1"/>
        <rFont val="Calibri"/>
        <family val="2"/>
        <scheme val="minor"/>
      </rPr>
      <t xml:space="preserve"> Savings Per Year</t>
    </r>
  </si>
  <si>
    <t>Health</t>
  </si>
  <si>
    <t>Grocery</t>
  </si>
  <si>
    <t>Auto</t>
  </si>
  <si>
    <t>Sweet</t>
  </si>
  <si>
    <t>Grocery Vendor Information</t>
  </si>
  <si>
    <r>
      <t xml:space="preserve">Promo Cigs </t>
    </r>
    <r>
      <rPr>
        <sz val="9"/>
        <color theme="1"/>
        <rFont val="Calibri"/>
        <family val="2"/>
        <scheme val="minor"/>
      </rPr>
      <t>(enter only if currently with Hackney)</t>
    </r>
  </si>
  <si>
    <t xml:space="preserve">     Must call for pricing</t>
  </si>
  <si>
    <t>Snickers King Size Bar</t>
  </si>
  <si>
    <t>Pennzoil 10w - 30                          6 qt</t>
  </si>
  <si>
    <t>Hytop Sugar                             10 - 4lb</t>
  </si>
  <si>
    <r>
      <t xml:space="preserve"> </t>
    </r>
    <r>
      <rPr>
        <sz val="12"/>
        <color theme="1"/>
        <rFont val="Calibri"/>
        <family val="2"/>
        <scheme val="minor"/>
      </rPr>
      <t>Less RAP Fee</t>
    </r>
    <r>
      <rPr>
        <sz val="14"/>
        <color theme="1"/>
        <rFont val="Calibri"/>
        <family val="2"/>
        <scheme val="minor"/>
      </rPr>
      <t xml:space="preserve"> </t>
    </r>
    <r>
      <rPr>
        <sz val="8"/>
        <color theme="1"/>
        <rFont val="Calibri"/>
        <family val="2"/>
        <scheme val="minor"/>
      </rPr>
      <t>($295 year 1, $195 year 2 and beyond)</t>
    </r>
  </si>
  <si>
    <t xml:space="preserve"> Less Delivery and Fuel Surcharge</t>
  </si>
  <si>
    <r>
      <t xml:space="preserve">                </t>
    </r>
    <r>
      <rPr>
        <u/>
        <sz val="10"/>
        <color theme="1"/>
        <rFont val="Calibri"/>
        <family val="2"/>
        <scheme val="minor"/>
      </rPr>
      <t>Savings Per Year</t>
    </r>
  </si>
  <si>
    <r>
      <t xml:space="preserve">                                </t>
    </r>
    <r>
      <rPr>
        <sz val="11"/>
        <color rgb="FFFF0000"/>
        <rFont val="Calibri"/>
        <family val="2"/>
        <scheme val="minor"/>
      </rPr>
      <t xml:space="preserve">Include any wholesaler rebates, but </t>
    </r>
    <r>
      <rPr>
        <u/>
        <sz val="11"/>
        <color rgb="FFFF0000"/>
        <rFont val="Calibri"/>
        <family val="2"/>
        <scheme val="minor"/>
      </rPr>
      <t>not</t>
    </r>
    <r>
      <rPr>
        <sz val="11"/>
        <color rgb="FFFF0000"/>
        <rFont val="Calibri"/>
        <family val="2"/>
        <scheme val="minor"/>
      </rPr>
      <t xml:space="preserve"> manufacturer rebates</t>
    </r>
  </si>
  <si>
    <r>
      <t xml:space="preserve">If you are in;     </t>
    </r>
    <r>
      <rPr>
        <b/>
        <sz val="11"/>
        <color theme="3" tint="0.39997558519241921"/>
        <rFont val="Calibri"/>
        <family val="2"/>
        <scheme val="minor"/>
      </rPr>
      <t>North Carolina enter 1</t>
    </r>
    <r>
      <rPr>
        <sz val="11"/>
        <color theme="1"/>
        <rFont val="Calibri"/>
        <family val="2"/>
        <scheme val="minor"/>
      </rPr>
      <t xml:space="preserve">,  </t>
    </r>
    <r>
      <rPr>
        <b/>
        <sz val="11"/>
        <color theme="5" tint="-0.249977111117893"/>
        <rFont val="Calibri"/>
        <family val="2"/>
        <scheme val="minor"/>
      </rPr>
      <t>South Carolina enter 2</t>
    </r>
    <r>
      <rPr>
        <sz val="11"/>
        <color theme="1"/>
        <rFont val="Calibri"/>
        <family val="2"/>
        <scheme val="minor"/>
      </rPr>
      <t xml:space="preserve">,   </t>
    </r>
    <r>
      <rPr>
        <b/>
        <sz val="11"/>
        <color rgb="FFC00000"/>
        <rFont val="Calibri"/>
        <family val="2"/>
        <scheme val="minor"/>
      </rPr>
      <t>Georgia enter 3</t>
    </r>
  </si>
  <si>
    <r>
      <rPr>
        <b/>
        <sz val="11"/>
        <color theme="3" tint="-0.249977111117893"/>
        <rFont val="Calibri"/>
        <family val="2"/>
        <scheme val="minor"/>
      </rPr>
      <t>Kentucky enter 4</t>
    </r>
    <r>
      <rPr>
        <sz val="11"/>
        <color theme="3" tint="-0.249977111117893"/>
        <rFont val="Calibri"/>
        <family val="2"/>
        <scheme val="minor"/>
      </rPr>
      <t xml:space="preserve">,  </t>
    </r>
    <r>
      <rPr>
        <sz val="11"/>
        <color theme="1"/>
        <rFont val="Calibri"/>
        <family val="2"/>
        <scheme val="minor"/>
      </rPr>
      <t xml:space="preserve">   </t>
    </r>
    <r>
      <rPr>
        <b/>
        <sz val="11"/>
        <color theme="9" tint="-0.249977111117893"/>
        <rFont val="Calibri"/>
        <family val="2"/>
        <scheme val="minor"/>
      </rPr>
      <t xml:space="preserve">Tennessee enter 5,          </t>
    </r>
    <r>
      <rPr>
        <b/>
        <sz val="11"/>
        <color rgb="FFC00000"/>
        <rFont val="Calibri"/>
        <family val="2"/>
        <scheme val="minor"/>
      </rPr>
      <t>Indiana enter 6</t>
    </r>
    <r>
      <rPr>
        <b/>
        <sz val="11"/>
        <color theme="9" tint="-0.249977111117893"/>
        <rFont val="Calibri"/>
        <family val="2"/>
        <scheme val="minor"/>
      </rPr>
      <t>.</t>
    </r>
  </si>
  <si>
    <t>The Results below will not be accurate if any boxes above are left blank or have incomplete or inaccurate data</t>
  </si>
  <si>
    <t xml:space="preserve"> includes estimated rebates and allowances</t>
  </si>
  <si>
    <t>Reeses Big Cup                 36ct - 1.5oz</t>
  </si>
  <si>
    <t>Slim Jim Giant Mild          24ct -.97oz</t>
  </si>
  <si>
    <t>Armour Potted Meat            1 - 5.5oz</t>
  </si>
  <si>
    <t>Gumout Brake Fluid               1 - 14oz</t>
  </si>
  <si>
    <t>Nasbisco Oreo                     1 - 14.3oz</t>
  </si>
  <si>
    <t>Nabisco Chip Ahoy                 1 - 13oz</t>
  </si>
  <si>
    <t>Lil Drug Aleve                       6 - 2 dose</t>
  </si>
  <si>
    <t>Trojan Ribbed                           6 - 3 ct</t>
  </si>
  <si>
    <t>Skip these products for KY and IN</t>
  </si>
  <si>
    <t>Grizzly LC Straight                  (5 ct)</t>
  </si>
  <si>
    <t>Copenhagen Fine Cut            (5 ct)</t>
  </si>
  <si>
    <t>Skoal Xtra LC                            (5 ct)</t>
  </si>
  <si>
    <t>Wh Owl FF Grape(2/.99) 30 - 2pk</t>
  </si>
  <si>
    <t>Black&amp;Mild Jazz (2/.99)    15 - 2pk</t>
  </si>
  <si>
    <t>Combo Chd Chs Crk                    6.3oz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</si>
</sst>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 #,##0.0_);_(* \(#,##0.0\);_(* &quot;-&quot;??_);_(@_)"/>
    <numFmt numFmtId="165" formatCode="_(&quot;$&quot;* #,##0_);_(&quot;$&quot;* \(#,##0\);_(&quot;$&quot;* &quot;-&quot;??_);_(@_)"/>
  </numFmts>
  <fonts count="42" x14ac:knownFonts="1">
    <font>
      <sz val="11"/>
      <color theme="1"/>
      <name val="Calibri"/>
      <family val="2"/>
      <scheme val="minor"/>
    </font>
    <font>
      <sz val="12"/>
      <color theme="1"/>
      <name val="Calibri"/>
      <family val="2"/>
      <scheme val="minor"/>
    </font>
    <font>
      <b/>
      <sz val="11"/>
      <color theme="0"/>
      <name val="Calibri"/>
      <family val="2"/>
      <scheme val="minor"/>
    </font>
    <font>
      <b/>
      <i/>
      <sz val="11"/>
      <color theme="1"/>
      <name val="Calibri"/>
      <family val="2"/>
      <scheme val="minor"/>
    </font>
    <font>
      <i/>
      <sz val="11"/>
      <color theme="1"/>
      <name val="Calibri"/>
      <family val="2"/>
      <scheme val="minor"/>
    </font>
    <font>
      <u/>
      <sz val="11"/>
      <color theme="10"/>
      <name val="Calibri"/>
      <family val="2"/>
      <scheme val="minor"/>
    </font>
    <font>
      <u/>
      <sz val="11"/>
      <color theme="1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u/>
      <sz val="11"/>
      <color theme="1"/>
      <name val="Calibri"/>
      <family val="2"/>
      <scheme val="minor"/>
    </font>
    <font>
      <u/>
      <sz val="11"/>
      <color theme="1"/>
      <name val="Calibri"/>
      <family val="2"/>
      <scheme val="minor"/>
    </font>
    <font>
      <u val="singleAccounting"/>
      <sz val="11"/>
      <color theme="1"/>
      <name val="Calibri"/>
      <family val="2"/>
      <scheme val="minor"/>
    </font>
    <font>
      <sz val="11"/>
      <color theme="0"/>
      <name val="Calibri"/>
      <family val="2"/>
      <scheme val="minor"/>
    </font>
    <font>
      <sz val="14"/>
      <color theme="1"/>
      <name val="Calibri"/>
      <family val="2"/>
      <scheme val="minor"/>
    </font>
    <font>
      <sz val="8"/>
      <color theme="1"/>
      <name val="Calibri"/>
      <family val="2"/>
      <scheme val="minor"/>
    </font>
    <font>
      <b/>
      <sz val="16"/>
      <color theme="6" tint="-0.499984740745262"/>
      <name val="Calibri"/>
      <family val="2"/>
      <scheme val="minor"/>
    </font>
    <font>
      <sz val="8"/>
      <name val="Calibri"/>
      <family val="2"/>
      <scheme val="minor"/>
    </font>
    <font>
      <sz val="16"/>
      <color theme="1"/>
      <name val="Calibri"/>
      <family val="2"/>
      <scheme val="minor"/>
    </font>
    <font>
      <b/>
      <sz val="11"/>
      <color theme="9" tint="-0.249977111117893"/>
      <name val="Calibri"/>
      <family val="2"/>
      <scheme val="minor"/>
    </font>
    <font>
      <sz val="11"/>
      <color theme="3" tint="-0.249977111117893"/>
      <name val="Calibri"/>
      <family val="2"/>
      <scheme val="minor"/>
    </font>
    <font>
      <b/>
      <sz val="11"/>
      <color theme="3" tint="-0.249977111117893"/>
      <name val="Calibri"/>
      <family val="2"/>
      <scheme val="minor"/>
    </font>
    <font>
      <b/>
      <sz val="11"/>
      <color theme="3" tint="0.39997558519241921"/>
      <name val="Calibri"/>
      <family val="2"/>
      <scheme val="minor"/>
    </font>
    <font>
      <b/>
      <sz val="11"/>
      <color theme="5" tint="-0.249977111117893"/>
      <name val="Calibri"/>
      <family val="2"/>
      <scheme val="minor"/>
    </font>
    <font>
      <b/>
      <sz val="11"/>
      <color rgb="FFC00000"/>
      <name val="Calibri"/>
      <family val="2"/>
      <scheme val="minor"/>
    </font>
    <font>
      <b/>
      <i/>
      <sz val="16"/>
      <color rgb="FF0070C0"/>
      <name val="Calibri"/>
      <family val="2"/>
      <scheme val="minor"/>
    </font>
    <font>
      <b/>
      <sz val="14"/>
      <color rgb="FF0070C0"/>
      <name val="Calibri"/>
      <family val="2"/>
      <scheme val="minor"/>
    </font>
    <font>
      <b/>
      <i/>
      <sz val="10"/>
      <color theme="0"/>
      <name val="Calibri"/>
      <family val="2"/>
      <scheme val="minor"/>
    </font>
    <font>
      <b/>
      <i/>
      <sz val="12"/>
      <color rgb="FF0070C0"/>
      <name val="Calibri"/>
      <family val="2"/>
      <scheme val="minor"/>
    </font>
    <font>
      <sz val="10"/>
      <color theme="1"/>
      <name val="Calibri"/>
      <family val="2"/>
      <scheme val="minor"/>
    </font>
    <font>
      <sz val="9"/>
      <color theme="1"/>
      <name val="Calibri"/>
      <family val="2"/>
      <scheme val="minor"/>
    </font>
    <font>
      <i/>
      <sz val="11"/>
      <color rgb="FFFF0000"/>
      <name val="Calibri"/>
      <family val="2"/>
      <scheme val="minor"/>
    </font>
    <font>
      <i/>
      <sz val="10"/>
      <color theme="1"/>
      <name val="Calibri"/>
      <family val="2"/>
      <scheme val="minor"/>
    </font>
    <font>
      <sz val="11"/>
      <color rgb="FFFF0000"/>
      <name val="Calibri"/>
      <family val="2"/>
      <scheme val="minor"/>
    </font>
    <font>
      <sz val="22"/>
      <color theme="1"/>
      <name val="Calibri"/>
      <family val="2"/>
      <scheme val="minor"/>
    </font>
    <font>
      <u/>
      <sz val="10"/>
      <color theme="1"/>
      <name val="Calibri"/>
      <family val="2"/>
      <scheme val="minor"/>
    </font>
    <font>
      <sz val="10"/>
      <color theme="3" tint="-0.249977111117893"/>
      <name val="Calibri"/>
      <family val="2"/>
      <scheme val="minor"/>
    </font>
    <font>
      <u/>
      <sz val="11"/>
      <color rgb="FFFF0000"/>
      <name val="Calibri"/>
      <family val="2"/>
      <scheme val="minor"/>
    </font>
    <font>
      <b/>
      <sz val="20"/>
      <color theme="6" tint="-0.499984740745262"/>
      <name val="Calibri"/>
      <family val="2"/>
      <scheme val="minor"/>
    </font>
    <font>
      <b/>
      <sz val="16"/>
      <color theme="1"/>
      <name val="Calibri"/>
      <family val="2"/>
      <scheme val="minor"/>
    </font>
    <font>
      <b/>
      <sz val="16"/>
      <color rgb="FF002060"/>
      <name val="Calibri"/>
      <family val="2"/>
      <scheme val="minor"/>
    </font>
  </fonts>
  <fills count="15">
    <fill>
      <patternFill patternType="none"/>
    </fill>
    <fill>
      <patternFill patternType="gray125"/>
    </fill>
    <fill>
      <patternFill patternType="solid">
        <fgColor theme="1" tint="0.34998626667073579"/>
        <bgColor indexed="64"/>
      </patternFill>
    </fill>
    <fill>
      <patternFill patternType="solid">
        <fgColor theme="2" tint="-9.9978637043366805E-2"/>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theme="9" tint="0.79998168889431442"/>
        <bgColor indexed="64"/>
      </patternFill>
    </fill>
    <fill>
      <patternFill patternType="solid">
        <fgColor rgb="FFD2C8AA"/>
        <bgColor indexed="64"/>
      </patternFill>
    </fill>
    <fill>
      <patternFill patternType="solid">
        <fgColor theme="8" tint="0.59999389629810485"/>
        <bgColor indexed="64"/>
      </patternFill>
    </fill>
    <fill>
      <patternFill patternType="solid">
        <fgColor theme="8" tint="-0.249977111117893"/>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bottom/>
      <diagonal/>
    </border>
    <border>
      <left style="thick">
        <color theme="4" tint="-0.499984740745262"/>
      </left>
      <right/>
      <top style="thick">
        <color theme="4" tint="-0.499984740745262"/>
      </top>
      <bottom/>
      <diagonal/>
    </border>
    <border>
      <left/>
      <right/>
      <top style="thick">
        <color theme="4" tint="-0.499984740745262"/>
      </top>
      <bottom/>
      <diagonal/>
    </border>
    <border>
      <left/>
      <right style="thick">
        <color theme="4" tint="-0.499984740745262"/>
      </right>
      <top style="thick">
        <color theme="4" tint="-0.499984740745262"/>
      </top>
      <bottom/>
      <diagonal/>
    </border>
    <border>
      <left style="thick">
        <color theme="4" tint="-0.499984740745262"/>
      </left>
      <right/>
      <top/>
      <bottom style="thick">
        <color theme="4" tint="-0.499984740745262"/>
      </bottom>
      <diagonal/>
    </border>
    <border>
      <left/>
      <right/>
      <top/>
      <bottom style="thick">
        <color theme="4" tint="-0.499984740745262"/>
      </bottom>
      <diagonal/>
    </border>
    <border>
      <left/>
      <right style="thick">
        <color theme="4" tint="-0.499984740745262"/>
      </right>
      <top/>
      <bottom style="thick">
        <color theme="4" tint="-0.49998474074526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top/>
      <bottom/>
      <diagonal/>
    </border>
  </borders>
  <cellStyleXfs count="170">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55">
    <xf numFmtId="0" fontId="0" fillId="0" borderId="0" xfId="0"/>
    <xf numFmtId="0" fontId="0" fillId="0" borderId="0" xfId="0" applyAlignment="1">
      <alignment horizontal="center"/>
    </xf>
    <xf numFmtId="0" fontId="3" fillId="0" borderId="0" xfId="0" applyFont="1"/>
    <xf numFmtId="0" fontId="9" fillId="0" borderId="0" xfId="0" applyFont="1"/>
    <xf numFmtId="9" fontId="0" fillId="0" borderId="0" xfId="0" applyNumberFormat="1"/>
    <xf numFmtId="0" fontId="10" fillId="0" borderId="0" xfId="0" applyFont="1" applyAlignment="1">
      <alignment horizontal="center"/>
    </xf>
    <xf numFmtId="0" fontId="10" fillId="0" borderId="0" xfId="0" applyFont="1"/>
    <xf numFmtId="44" fontId="0" fillId="0" borderId="0" xfId="0" applyNumberFormat="1"/>
    <xf numFmtId="44" fontId="0" fillId="0" borderId="0" xfId="86" applyFont="1" applyProtection="1">
      <protection locked="0"/>
    </xf>
    <xf numFmtId="44" fontId="0" fillId="0" borderId="0" xfId="0" applyNumberFormat="1" applyProtection="1">
      <protection locked="0"/>
    </xf>
    <xf numFmtId="44" fontId="0" fillId="0" borderId="0" xfId="86" applyFont="1"/>
    <xf numFmtId="0" fontId="8" fillId="0" borderId="0" xfId="0" applyFont="1"/>
    <xf numFmtId="0" fontId="4" fillId="0" borderId="1" xfId="0" applyFont="1" applyBorder="1"/>
    <xf numFmtId="44" fontId="0" fillId="0" borderId="1" xfId="86" applyFont="1" applyBorder="1" applyProtection="1">
      <protection locked="0"/>
    </xf>
    <xf numFmtId="0" fontId="0" fillId="0" borderId="1" xfId="0" applyBorder="1"/>
    <xf numFmtId="44" fontId="0" fillId="0" borderId="1" xfId="86" applyFont="1" applyBorder="1"/>
    <xf numFmtId="44" fontId="0" fillId="0" borderId="1" xfId="0" applyNumberFormat="1" applyBorder="1"/>
    <xf numFmtId="43" fontId="0" fillId="0" borderId="1" xfId="85" applyFont="1" applyBorder="1" applyProtection="1">
      <protection locked="0"/>
    </xf>
    <xf numFmtId="164" fontId="0" fillId="0" borderId="1" xfId="85" applyNumberFormat="1" applyFont="1" applyBorder="1"/>
    <xf numFmtId="164" fontId="0" fillId="0" borderId="0" xfId="0" applyNumberFormat="1"/>
    <xf numFmtId="44" fontId="0" fillId="3" borderId="1" xfId="86" applyFont="1" applyFill="1" applyBorder="1"/>
    <xf numFmtId="9" fontId="0" fillId="0" borderId="1" xfId="87" applyFont="1" applyBorder="1"/>
    <xf numFmtId="0" fontId="8" fillId="0" borderId="0" xfId="0" applyFont="1" applyAlignment="1">
      <alignment horizontal="center"/>
    </xf>
    <xf numFmtId="9" fontId="0" fillId="0" borderId="0" xfId="87" applyFont="1"/>
    <xf numFmtId="0" fontId="11" fillId="0" borderId="0" xfId="0" applyFont="1"/>
    <xf numFmtId="0" fontId="12" fillId="0" borderId="0" xfId="0" applyFont="1"/>
    <xf numFmtId="44" fontId="12" fillId="0" borderId="0" xfId="0" applyNumberFormat="1" applyFont="1"/>
    <xf numFmtId="44" fontId="8" fillId="0" borderId="0" xfId="0" applyNumberFormat="1" applyFont="1"/>
    <xf numFmtId="44" fontId="4" fillId="0" borderId="0" xfId="0" applyNumberFormat="1" applyFont="1" applyProtection="1">
      <protection locked="0"/>
    </xf>
    <xf numFmtId="9" fontId="4" fillId="0" borderId="0" xfId="87" applyFont="1"/>
    <xf numFmtId="44" fontId="0" fillId="3" borderId="1" xfId="86" applyFont="1" applyFill="1" applyBorder="1" applyProtection="1">
      <protection locked="0"/>
    </xf>
    <xf numFmtId="9" fontId="0" fillId="3" borderId="1" xfId="87" applyFont="1" applyFill="1" applyBorder="1"/>
    <xf numFmtId="44" fontId="8" fillId="0" borderId="0" xfId="0" applyNumberFormat="1" applyFont="1" applyAlignment="1">
      <alignment horizontal="center"/>
    </xf>
    <xf numFmtId="9" fontId="0" fillId="0" borderId="1" xfId="87" applyFont="1" applyBorder="1" applyProtection="1">
      <protection locked="0"/>
    </xf>
    <xf numFmtId="43" fontId="0" fillId="0" borderId="1" xfId="85" applyFont="1" applyBorder="1"/>
    <xf numFmtId="44" fontId="4" fillId="0" borderId="0" xfId="86" applyFont="1"/>
    <xf numFmtId="0" fontId="4" fillId="0" borderId="0" xfId="0" applyFont="1"/>
    <xf numFmtId="44" fontId="13" fillId="0" borderId="0" xfId="0" applyNumberFormat="1" applyFont="1"/>
    <xf numFmtId="9" fontId="0" fillId="0" borderId="1" xfId="86" applyNumberFormat="1" applyFont="1" applyBorder="1" applyProtection="1">
      <protection locked="0"/>
    </xf>
    <xf numFmtId="0" fontId="0" fillId="4" borderId="1" xfId="0" applyFill="1" applyBorder="1" applyAlignment="1">
      <alignment horizontal="center"/>
    </xf>
    <xf numFmtId="44" fontId="0" fillId="0" borderId="1" xfId="87" applyNumberFormat="1" applyFont="1" applyBorder="1"/>
    <xf numFmtId="44" fontId="0" fillId="5" borderId="1" xfId="86" applyFont="1" applyFill="1" applyBorder="1" applyProtection="1">
      <protection locked="0"/>
    </xf>
    <xf numFmtId="44" fontId="0" fillId="0" borderId="14" xfId="86" applyFont="1" applyBorder="1"/>
    <xf numFmtId="10" fontId="0" fillId="0" borderId="1" xfId="87" applyNumberFormat="1" applyFont="1" applyBorder="1" applyProtection="1">
      <protection locked="0"/>
    </xf>
    <xf numFmtId="0" fontId="0" fillId="4" borderId="0" xfId="0" applyFill="1"/>
    <xf numFmtId="0" fontId="0" fillId="4" borderId="0" xfId="0" applyFill="1" applyAlignment="1">
      <alignment horizontal="center"/>
    </xf>
    <xf numFmtId="44" fontId="0" fillId="4" borderId="6" xfId="86" applyFont="1" applyFill="1" applyBorder="1" applyAlignment="1">
      <alignment horizontal="center"/>
    </xf>
    <xf numFmtId="44" fontId="0" fillId="4" borderId="7" xfId="86" applyFont="1" applyFill="1" applyBorder="1" applyAlignment="1">
      <alignment horizontal="center"/>
    </xf>
    <xf numFmtId="44" fontId="0" fillId="4" borderId="0" xfId="86" applyFont="1" applyFill="1" applyAlignment="1">
      <alignment horizontal="center"/>
    </xf>
    <xf numFmtId="44" fontId="0" fillId="4" borderId="0" xfId="86" applyFont="1" applyFill="1" applyAlignment="1">
      <alignment horizontal="left"/>
    </xf>
    <xf numFmtId="6" fontId="0" fillId="4" borderId="0" xfId="86" applyNumberFormat="1" applyFont="1" applyFill="1" applyAlignment="1">
      <alignment horizontal="center"/>
    </xf>
    <xf numFmtId="44" fontId="0" fillId="4" borderId="0" xfId="0" applyNumberFormat="1" applyFill="1"/>
    <xf numFmtId="0" fontId="4" fillId="4" borderId="0" xfId="0" applyFont="1" applyFill="1"/>
    <xf numFmtId="0" fontId="0" fillId="4" borderId="0" xfId="0" applyFill="1" applyAlignment="1">
      <alignment horizontal="left"/>
    </xf>
    <xf numFmtId="0" fontId="15" fillId="4" borderId="0" xfId="0" applyFont="1" applyFill="1"/>
    <xf numFmtId="0" fontId="17" fillId="4" borderId="0" xfId="0" applyFont="1" applyFill="1"/>
    <xf numFmtId="0" fontId="14" fillId="4" borderId="0" xfId="0" applyFont="1" applyFill="1"/>
    <xf numFmtId="44" fontId="0" fillId="4" borderId="24" xfId="86" applyFont="1" applyFill="1" applyBorder="1" applyAlignment="1">
      <alignment horizontal="center"/>
    </xf>
    <xf numFmtId="9" fontId="0" fillId="5" borderId="1" xfId="87" applyFont="1" applyFill="1" applyBorder="1" applyProtection="1">
      <protection locked="0"/>
    </xf>
    <xf numFmtId="0" fontId="27" fillId="4" borderId="0" xfId="0" applyFont="1" applyFill="1"/>
    <xf numFmtId="0" fontId="1" fillId="4" borderId="0" xfId="0" applyFont="1" applyFill="1" applyAlignment="1">
      <alignment horizontal="left"/>
    </xf>
    <xf numFmtId="0" fontId="1" fillId="4" borderId="0" xfId="0" applyFont="1" applyFill="1"/>
    <xf numFmtId="44" fontId="21" fillId="4" borderId="0" xfId="0" applyNumberFormat="1" applyFont="1" applyFill="1"/>
    <xf numFmtId="0" fontId="32" fillId="4" borderId="0" xfId="0" applyFont="1" applyFill="1"/>
    <xf numFmtId="0" fontId="0" fillId="8" borderId="6" xfId="0" applyFill="1" applyBorder="1"/>
    <xf numFmtId="0" fontId="0" fillId="8" borderId="25" xfId="0" applyFill="1" applyBorder="1"/>
    <xf numFmtId="0" fontId="4" fillId="8" borderId="6" xfId="0" applyFont="1" applyFill="1" applyBorder="1"/>
    <xf numFmtId="0" fontId="1" fillId="7" borderId="6" xfId="0" applyFont="1" applyFill="1" applyBorder="1"/>
    <xf numFmtId="0" fontId="0" fillId="7" borderId="25" xfId="0" applyFill="1" applyBorder="1"/>
    <xf numFmtId="0" fontId="28" fillId="6" borderId="21" xfId="0" applyFont="1" applyFill="1" applyBorder="1" applyAlignment="1">
      <alignment horizontal="left" vertical="center"/>
    </xf>
    <xf numFmtId="0" fontId="33" fillId="6" borderId="23" xfId="0" applyFont="1" applyFill="1" applyBorder="1" applyAlignment="1">
      <alignment horizontal="left" vertical="center"/>
    </xf>
    <xf numFmtId="0" fontId="0" fillId="9" borderId="0" xfId="0" applyFill="1"/>
    <xf numFmtId="0" fontId="15" fillId="9" borderId="0" xfId="0" applyFont="1" applyFill="1"/>
    <xf numFmtId="0" fontId="27" fillId="9" borderId="0" xfId="0" applyFont="1" applyFill="1"/>
    <xf numFmtId="0" fontId="35" fillId="4" borderId="0" xfId="0" applyFont="1" applyFill="1"/>
    <xf numFmtId="0" fontId="30" fillId="8" borderId="5" xfId="0" applyFont="1" applyFill="1" applyBorder="1"/>
    <xf numFmtId="0" fontId="30" fillId="8" borderId="26" xfId="0" applyFont="1" applyFill="1" applyBorder="1"/>
    <xf numFmtId="0" fontId="30" fillId="4" borderId="0" xfId="0" applyFont="1" applyFill="1"/>
    <xf numFmtId="0" fontId="30" fillId="8" borderId="27" xfId="0" applyFont="1" applyFill="1" applyBorder="1"/>
    <xf numFmtId="0" fontId="30" fillId="8" borderId="7" xfId="0" applyFont="1" applyFill="1" applyBorder="1"/>
    <xf numFmtId="0" fontId="30" fillId="0" borderId="0" xfId="0" applyFont="1"/>
    <xf numFmtId="44" fontId="37" fillId="4" borderId="0" xfId="0" applyNumberFormat="1" applyFont="1" applyFill="1"/>
    <xf numFmtId="0" fontId="37" fillId="4" borderId="0" xfId="0" applyFont="1" applyFill="1"/>
    <xf numFmtId="0" fontId="2" fillId="4" borderId="0" xfId="0" applyFont="1" applyFill="1"/>
    <xf numFmtId="0" fontId="0" fillId="10" borderId="0" xfId="0" applyFill="1"/>
    <xf numFmtId="0" fontId="14" fillId="10" borderId="0" xfId="0" applyFont="1" applyFill="1"/>
    <xf numFmtId="0" fontId="2" fillId="10" borderId="0" xfId="0" applyFont="1" applyFill="1"/>
    <xf numFmtId="0" fontId="19" fillId="4" borderId="0" xfId="0" applyFont="1" applyFill="1"/>
    <xf numFmtId="0" fontId="0" fillId="10" borderId="3" xfId="0" applyFill="1" applyBorder="1"/>
    <xf numFmtId="0" fontId="30" fillId="8" borderId="0" xfId="0" applyFont="1" applyFill="1"/>
    <xf numFmtId="0" fontId="30" fillId="8" borderId="28" xfId="0" applyFont="1" applyFill="1" applyBorder="1"/>
    <xf numFmtId="0" fontId="0" fillId="8" borderId="30" xfId="0" applyFill="1" applyBorder="1"/>
    <xf numFmtId="0" fontId="0" fillId="8" borderId="0" xfId="0" applyFill="1"/>
    <xf numFmtId="0" fontId="0" fillId="8" borderId="28" xfId="0" applyFill="1" applyBorder="1"/>
    <xf numFmtId="0" fontId="14" fillId="10" borderId="3" xfId="0" applyFont="1" applyFill="1" applyBorder="1"/>
    <xf numFmtId="0" fontId="2" fillId="10" borderId="3" xfId="0" applyFont="1" applyFill="1" applyBorder="1"/>
    <xf numFmtId="0" fontId="0" fillId="10" borderId="6" xfId="0" applyFill="1" applyBorder="1"/>
    <xf numFmtId="0" fontId="0" fillId="10" borderId="14" xfId="0" applyFill="1" applyBorder="1"/>
    <xf numFmtId="0" fontId="0" fillId="10" borderId="25" xfId="0" applyFill="1" applyBorder="1"/>
    <xf numFmtId="8" fontId="0" fillId="13" borderId="1" xfId="0" applyNumberFormat="1" applyFill="1" applyBorder="1" applyAlignment="1" applyProtection="1">
      <alignment horizontal="center"/>
      <protection locked="0"/>
    </xf>
    <xf numFmtId="6" fontId="0" fillId="13" borderId="1" xfId="0" applyNumberFormat="1" applyFill="1" applyBorder="1" applyAlignment="1" applyProtection="1">
      <alignment horizontal="center"/>
      <protection locked="0"/>
    </xf>
    <xf numFmtId="44" fontId="4" fillId="13" borderId="24" xfId="86" applyFont="1" applyFill="1" applyBorder="1" applyAlignment="1" applyProtection="1">
      <alignment horizontal="center"/>
      <protection locked="0"/>
    </xf>
    <xf numFmtId="44" fontId="4" fillId="13" borderId="1" xfId="86" applyFont="1" applyFill="1" applyBorder="1" applyAlignment="1" applyProtection="1">
      <alignment horizontal="center"/>
      <protection locked="0"/>
    </xf>
    <xf numFmtId="44" fontId="4" fillId="13" borderId="29" xfId="86" applyFont="1" applyFill="1" applyBorder="1" applyAlignment="1" applyProtection="1">
      <alignment horizontal="center"/>
      <protection locked="0"/>
    </xf>
    <xf numFmtId="0" fontId="0" fillId="13" borderId="1" xfId="0" applyFill="1" applyBorder="1" applyAlignment="1" applyProtection="1">
      <alignment horizontal="center"/>
      <protection locked="0"/>
    </xf>
    <xf numFmtId="0" fontId="0" fillId="13" borderId="4" xfId="0" applyFill="1" applyBorder="1" applyAlignment="1" applyProtection="1">
      <alignment horizontal="center"/>
      <protection locked="0"/>
    </xf>
    <xf numFmtId="0" fontId="0" fillId="13" borderId="29" xfId="0" applyFill="1" applyBorder="1" applyAlignment="1" applyProtection="1">
      <alignment horizontal="center"/>
      <protection locked="0"/>
    </xf>
    <xf numFmtId="0" fontId="4" fillId="13" borderId="1" xfId="0" applyFont="1" applyFill="1" applyBorder="1" applyAlignment="1" applyProtection="1">
      <alignment horizontal="center"/>
      <protection locked="0"/>
    </xf>
    <xf numFmtId="0" fontId="4" fillId="13" borderId="2" xfId="0" applyFont="1" applyFill="1" applyBorder="1" applyAlignment="1" applyProtection="1">
      <alignment horizontal="center"/>
      <protection locked="0"/>
    </xf>
    <xf numFmtId="0" fontId="14" fillId="14" borderId="22" xfId="0" applyFont="1" applyFill="1" applyBorder="1"/>
    <xf numFmtId="0" fontId="14" fillId="14" borderId="23" xfId="0" applyFont="1" applyFill="1" applyBorder="1"/>
    <xf numFmtId="0" fontId="0" fillId="7" borderId="27" xfId="0" applyFill="1" applyBorder="1"/>
    <xf numFmtId="44" fontId="14" fillId="4" borderId="0" xfId="0" applyNumberFormat="1" applyFont="1" applyFill="1"/>
    <xf numFmtId="165" fontId="30" fillId="9" borderId="0" xfId="86" applyNumberFormat="1" applyFont="1" applyFill="1"/>
    <xf numFmtId="0" fontId="0" fillId="7" borderId="27" xfId="0" applyFill="1" applyBorder="1"/>
    <xf numFmtId="0" fontId="0" fillId="7" borderId="26" xfId="0" applyFill="1" applyBorder="1"/>
    <xf numFmtId="0" fontId="26" fillId="12" borderId="15" xfId="0" applyFont="1" applyFill="1" applyBorder="1" applyAlignment="1">
      <alignment vertical="top" wrapText="1"/>
    </xf>
    <xf numFmtId="0" fontId="8" fillId="12" borderId="16" xfId="0" applyFont="1" applyFill="1" applyBorder="1" applyAlignment="1">
      <alignment vertical="top" wrapText="1"/>
    </xf>
    <xf numFmtId="0" fontId="8" fillId="12" borderId="17" xfId="0" applyFont="1" applyFill="1" applyBorder="1" applyAlignment="1">
      <alignment vertical="top" wrapText="1"/>
    </xf>
    <xf numFmtId="0" fontId="8" fillId="12" borderId="18" xfId="0" applyFont="1" applyFill="1" applyBorder="1" applyAlignment="1">
      <alignment vertical="top" wrapText="1"/>
    </xf>
    <xf numFmtId="0" fontId="8" fillId="12" borderId="19" xfId="0" applyFont="1" applyFill="1" applyBorder="1" applyAlignment="1">
      <alignment vertical="top" wrapText="1"/>
    </xf>
    <xf numFmtId="0" fontId="8" fillId="12" borderId="20" xfId="0" applyFont="1" applyFill="1" applyBorder="1" applyAlignment="1">
      <alignment vertical="top" wrapText="1"/>
    </xf>
    <xf numFmtId="44" fontId="40" fillId="4" borderId="2" xfId="86" applyFont="1" applyFill="1" applyBorder="1"/>
    <xf numFmtId="44" fontId="40" fillId="0" borderId="3" xfId="86" applyFont="1" applyBorder="1"/>
    <xf numFmtId="44" fontId="40" fillId="0" borderId="4" xfId="86" applyFont="1" applyBorder="1"/>
    <xf numFmtId="0" fontId="2" fillId="10" borderId="0" xfId="0" applyFont="1" applyFill="1" applyAlignment="1">
      <alignment horizontal="center"/>
    </xf>
    <xf numFmtId="0" fontId="2" fillId="2" borderId="0" xfId="0" applyFont="1" applyFill="1" applyAlignment="1">
      <alignment horizontal="center"/>
    </xf>
    <xf numFmtId="0" fontId="2" fillId="0" borderId="0" xfId="0" applyFont="1" applyAlignment="1">
      <alignment horizontal="center"/>
    </xf>
    <xf numFmtId="0" fontId="4" fillId="3" borderId="2" xfId="0" applyFont="1" applyFill="1" applyBorder="1" applyAlignment="1" applyProtection="1">
      <alignment horizontal="center"/>
      <protection locked="0"/>
    </xf>
    <xf numFmtId="0" fontId="4" fillId="3" borderId="3" xfId="0" applyFont="1" applyFill="1" applyBorder="1" applyAlignment="1" applyProtection="1">
      <alignment horizontal="center"/>
      <protection locked="0"/>
    </xf>
    <xf numFmtId="0" fontId="4" fillId="3" borderId="4" xfId="0" applyFont="1" applyFill="1" applyBorder="1" applyAlignment="1" applyProtection="1">
      <alignment horizontal="center"/>
      <protection locked="0"/>
    </xf>
    <xf numFmtId="0" fontId="28" fillId="6" borderId="21" xfId="0" applyFont="1" applyFill="1" applyBorder="1" applyAlignment="1">
      <alignment horizontal="left" vertical="center"/>
    </xf>
    <xf numFmtId="0" fontId="0" fillId="0" borderId="23" xfId="0" applyBorder="1" applyAlignment="1">
      <alignment horizontal="left" vertical="center"/>
    </xf>
    <xf numFmtId="0" fontId="39" fillId="4" borderId="8" xfId="0" applyFont="1" applyFill="1" applyBorder="1" applyAlignment="1">
      <alignment horizontal="center"/>
    </xf>
    <xf numFmtId="0" fontId="39" fillId="0" borderId="9" xfId="0" applyFont="1" applyBorder="1" applyAlignment="1">
      <alignment horizontal="center"/>
    </xf>
    <xf numFmtId="0" fontId="39" fillId="0" borderId="10" xfId="0" applyFont="1" applyBorder="1" applyAlignment="1">
      <alignment horizontal="center"/>
    </xf>
    <xf numFmtId="0" fontId="39" fillId="0" borderId="11" xfId="0" applyFont="1" applyBorder="1" applyAlignment="1">
      <alignment horizontal="center"/>
    </xf>
    <xf numFmtId="0" fontId="39" fillId="0" borderId="12" xfId="0" applyFont="1" applyBorder="1" applyAlignment="1">
      <alignment horizontal="center"/>
    </xf>
    <xf numFmtId="0" fontId="39" fillId="0" borderId="13" xfId="0" applyFont="1" applyBorder="1" applyAlignment="1">
      <alignment horizontal="center"/>
    </xf>
    <xf numFmtId="44" fontId="41" fillId="4" borderId="8" xfId="0" applyNumberFormat="1" applyFont="1" applyFill="1" applyBorder="1" applyAlignment="1">
      <alignment horizontal="center"/>
    </xf>
    <xf numFmtId="0" fontId="41" fillId="0" borderId="9" xfId="0" applyFont="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41" fillId="0" borderId="12" xfId="0" applyFont="1" applyBorder="1" applyAlignment="1">
      <alignment horizontal="center"/>
    </xf>
    <xf numFmtId="0" fontId="41" fillId="0" borderId="13" xfId="0" applyFont="1" applyBorder="1" applyAlignment="1">
      <alignment horizontal="center"/>
    </xf>
    <xf numFmtId="6" fontId="40" fillId="4" borderId="2" xfId="86" applyNumberFormat="1" applyFont="1" applyFill="1" applyBorder="1"/>
    <xf numFmtId="0" fontId="32" fillId="11" borderId="8" xfId="0" applyFont="1" applyFill="1" applyBorder="1" applyAlignment="1">
      <alignment horizontal="left" vertical="center" wrapText="1"/>
    </xf>
    <xf numFmtId="0" fontId="32" fillId="11" borderId="9" xfId="0" applyFont="1" applyFill="1" applyBorder="1" applyAlignment="1">
      <alignment horizontal="left" vertical="center" wrapText="1"/>
    </xf>
    <xf numFmtId="0" fontId="32" fillId="11" borderId="10" xfId="0" applyFont="1" applyFill="1" applyBorder="1" applyAlignment="1">
      <alignment horizontal="left" vertical="center" wrapText="1"/>
    </xf>
    <xf numFmtId="0" fontId="32" fillId="11" borderId="11" xfId="0" applyFont="1" applyFill="1" applyBorder="1" applyAlignment="1">
      <alignment horizontal="left" vertical="center" wrapText="1"/>
    </xf>
    <xf numFmtId="0" fontId="32" fillId="11" borderId="12" xfId="0" applyFont="1" applyFill="1" applyBorder="1" applyAlignment="1">
      <alignment horizontal="left" vertical="center" wrapText="1"/>
    </xf>
    <xf numFmtId="0" fontId="32" fillId="11" borderId="13" xfId="0" applyFont="1" applyFill="1" applyBorder="1" applyAlignment="1">
      <alignment horizontal="left" vertical="center" wrapText="1"/>
    </xf>
    <xf numFmtId="0" fontId="0" fillId="7" borderId="7" xfId="0" applyFill="1" applyBorder="1"/>
    <xf numFmtId="0" fontId="0" fillId="7" borderId="5" xfId="0" applyFill="1" applyBorder="1"/>
    <xf numFmtId="0" fontId="19" fillId="13" borderId="1" xfId="0" applyFont="1" applyFill="1" applyBorder="1" applyAlignment="1" applyProtection="1">
      <alignment horizontal="center"/>
      <protection locked="0"/>
    </xf>
  </cellXfs>
  <cellStyles count="170">
    <cellStyle name="Comma" xfId="85" builtinId="3"/>
    <cellStyle name="Currency" xfId="86"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Normal" xfId="0" builtinId="0"/>
    <cellStyle name="Percent" xfId="87" builtinId="5"/>
  </cellStyles>
  <dxfs count="0"/>
  <tableStyles count="0" defaultTableStyle="TableStyleMedium2" defaultPivotStyle="PivotStyleLight16"/>
  <colors>
    <mruColors>
      <color rgb="FFD2C8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62442</xdr:colOff>
      <xdr:row>0</xdr:row>
      <xdr:rowOff>350228</xdr:rowOff>
    </xdr:from>
    <xdr:to>
      <xdr:col>10</xdr:col>
      <xdr:colOff>776601</xdr:colOff>
      <xdr:row>2</xdr:row>
      <xdr:rowOff>137701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6070519" y="350228"/>
          <a:ext cx="1470349" cy="531888"/>
        </a:xfrm>
        <a:prstGeom prst="rect">
          <a:avLst/>
        </a:prstGeom>
      </xdr:spPr>
    </xdr:pic>
    <xdr:clientData/>
  </xdr:twoCellAnchor>
  <xdr:twoCellAnchor>
    <xdr:from>
      <xdr:col>6</xdr:col>
      <xdr:colOff>1406769</xdr:colOff>
      <xdr:row>12</xdr:row>
      <xdr:rowOff>104040</xdr:rowOff>
    </xdr:from>
    <xdr:to>
      <xdr:col>7</xdr:col>
      <xdr:colOff>329712</xdr:colOff>
      <xdr:row>13</xdr:row>
      <xdr:rowOff>51288</xdr:rowOff>
    </xdr:to>
    <xdr:sp macro="" textlink="">
      <xdr:nvSpPr>
        <xdr:cNvPr id="2" name="Arrow: Right 1">
          <a:extLst>
            <a:ext uri="{FF2B5EF4-FFF2-40B4-BE49-F238E27FC236}">
              <a16:creationId xmlns:a16="http://schemas.microsoft.com/office/drawing/2014/main" id="{F2D604A4-2DAE-40C0-9671-22500DC9677B}"/>
            </a:ext>
          </a:extLst>
        </xdr:cNvPr>
        <xdr:cNvSpPr/>
      </xdr:nvSpPr>
      <xdr:spPr>
        <a:xfrm>
          <a:off x="4945673" y="5877655"/>
          <a:ext cx="388327" cy="19636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80651</xdr:colOff>
      <xdr:row>21</xdr:row>
      <xdr:rowOff>7620</xdr:rowOff>
    </xdr:from>
    <xdr:to>
      <xdr:col>22</xdr:col>
      <xdr:colOff>1899</xdr:colOff>
      <xdr:row>45</xdr:row>
      <xdr:rowOff>137642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8241671" y="3916680"/>
          <a:ext cx="6047728" cy="4572482"/>
        </a:xfrm>
        <a:prstGeom prst="rect">
          <a:avLst/>
        </a:prstGeom>
      </xdr:spPr>
    </xdr:pic>
    <xdr:clientData/>
  </xdr:twoCellAnchor>
  <xdr:twoCellAnchor editAs="oneCell">
    <xdr:from>
      <xdr:col>13</xdr:col>
      <xdr:colOff>342923</xdr:colOff>
      <xdr:row>0</xdr:row>
      <xdr:rowOff>198120</xdr:rowOff>
    </xdr:from>
    <xdr:to>
      <xdr:col>21</xdr:col>
      <xdr:colOff>427242</xdr:colOff>
      <xdr:row>21</xdr:row>
      <xdr:rowOff>75005</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9509783" y="198120"/>
          <a:ext cx="4930639" cy="37859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0"/>
  <sheetViews>
    <sheetView tabSelected="1" topLeftCell="B1" zoomScale="145" zoomScaleNormal="145" zoomScalePageLayoutView="130" workbookViewId="0">
      <selection activeCell="O1" sqref="O1"/>
    </sheetView>
  </sheetViews>
  <sheetFormatPr defaultColWidth="8.7109375" defaultRowHeight="15" x14ac:dyDescent="0.25"/>
  <cols>
    <col min="1" max="1" width="0.42578125" customWidth="1"/>
    <col min="2" max="2" width="4.7109375" customWidth="1"/>
    <col min="3" max="3" width="13.42578125" customWidth="1"/>
    <col min="4" max="4" width="16.28515625" customWidth="1"/>
    <col min="5" max="5" width="10.5703125" customWidth="1"/>
    <col min="6" max="6" width="7.7109375" customWidth="1"/>
    <col min="7" max="7" width="22" customWidth="1"/>
    <col min="8" max="8" width="6.5703125" customWidth="1"/>
    <col min="9" max="9" width="8.42578125" customWidth="1"/>
    <col min="10" max="10" width="11.28515625" bestFit="1" customWidth="1"/>
    <col min="11" max="11" width="16" customWidth="1"/>
    <col min="12" max="12" width="5" customWidth="1"/>
    <col min="13" max="13" width="0.28515625" customWidth="1"/>
    <col min="14" max="14" width="2.42578125" customWidth="1"/>
  </cols>
  <sheetData>
    <row r="1" spans="1:21" ht="26.25" customHeight="1" thickBot="1" x14ac:dyDescent="0.5">
      <c r="A1" s="44"/>
      <c r="B1" s="44"/>
      <c r="C1" s="44"/>
      <c r="D1" s="74" t="s">
        <v>84</v>
      </c>
      <c r="E1" s="44"/>
      <c r="F1" s="44"/>
      <c r="G1" s="44"/>
      <c r="H1" s="44"/>
      <c r="I1" s="44"/>
      <c r="J1" s="44"/>
      <c r="K1" s="44"/>
      <c r="L1" s="71"/>
      <c r="M1" s="71"/>
      <c r="N1" s="71"/>
      <c r="O1" s="71"/>
      <c r="P1" s="71"/>
      <c r="Q1" s="71"/>
      <c r="R1" s="71"/>
      <c r="S1" s="71"/>
      <c r="T1" s="71"/>
      <c r="U1" s="71"/>
    </row>
    <row r="2" spans="1:21" ht="31.15" customHeight="1" thickTop="1" x14ac:dyDescent="0.25">
      <c r="A2" s="44"/>
      <c r="B2" s="116" t="s">
        <v>87</v>
      </c>
      <c r="C2" s="117"/>
      <c r="D2" s="117"/>
      <c r="E2" s="117"/>
      <c r="F2" s="117"/>
      <c r="G2" s="117"/>
      <c r="H2" s="117"/>
      <c r="I2" s="118"/>
      <c r="J2" s="44"/>
      <c r="K2" s="44"/>
      <c r="L2" s="71"/>
      <c r="M2" s="71"/>
      <c r="N2" s="71"/>
      <c r="O2" s="71"/>
      <c r="P2" s="71"/>
      <c r="Q2" s="71"/>
      <c r="R2" s="71"/>
      <c r="S2" s="71"/>
      <c r="T2" s="71"/>
      <c r="U2" s="71"/>
    </row>
    <row r="3" spans="1:21" ht="39.6" customHeight="1" thickBot="1" x14ac:dyDescent="0.3">
      <c r="A3" s="44"/>
      <c r="B3" s="119"/>
      <c r="C3" s="120"/>
      <c r="D3" s="120"/>
      <c r="E3" s="120"/>
      <c r="F3" s="120"/>
      <c r="G3" s="120"/>
      <c r="H3" s="120"/>
      <c r="I3" s="121"/>
      <c r="J3" s="44"/>
      <c r="K3" s="44"/>
      <c r="L3" s="71"/>
      <c r="M3" s="71"/>
      <c r="N3" s="71"/>
      <c r="O3" s="71"/>
      <c r="P3" s="71"/>
      <c r="Q3" s="71"/>
      <c r="R3" s="71"/>
      <c r="S3" s="71"/>
      <c r="T3" s="71"/>
      <c r="U3" s="71"/>
    </row>
    <row r="4" spans="1:21" ht="6" customHeight="1" thickTop="1" x14ac:dyDescent="0.25">
      <c r="A4" s="44"/>
      <c r="B4" s="44"/>
      <c r="C4" s="44"/>
      <c r="D4" s="44"/>
      <c r="E4" s="44"/>
      <c r="F4" s="45"/>
      <c r="G4" s="44"/>
      <c r="H4" s="44"/>
      <c r="I4" s="44"/>
      <c r="J4" s="44"/>
      <c r="K4" s="44"/>
      <c r="L4" s="71"/>
      <c r="M4" s="71"/>
      <c r="N4" s="71"/>
      <c r="O4" s="71"/>
      <c r="P4" s="71"/>
      <c r="Q4" s="71"/>
      <c r="R4" s="71"/>
      <c r="S4" s="71"/>
      <c r="T4" s="71"/>
      <c r="U4" s="71"/>
    </row>
    <row r="5" spans="1:21" ht="13.5" customHeight="1" x14ac:dyDescent="0.3">
      <c r="A5" s="44"/>
      <c r="B5" s="126" t="s">
        <v>94</v>
      </c>
      <c r="C5" s="127"/>
      <c r="D5" s="127"/>
      <c r="E5" s="127"/>
      <c r="F5" s="127"/>
      <c r="G5" s="127"/>
      <c r="H5" s="127"/>
      <c r="I5" s="127"/>
      <c r="J5" s="59" t="s">
        <v>85</v>
      </c>
      <c r="K5" s="54"/>
      <c r="L5" s="72"/>
      <c r="M5" s="71"/>
      <c r="N5" s="72"/>
      <c r="O5" s="72"/>
      <c r="P5" s="71"/>
      <c r="Q5" s="71"/>
      <c r="R5" s="71"/>
      <c r="S5" s="71"/>
      <c r="T5" s="71"/>
      <c r="U5" s="71"/>
    </row>
    <row r="6" spans="1:21" ht="6.4" customHeight="1" x14ac:dyDescent="0.3">
      <c r="A6" s="44"/>
      <c r="B6" s="44"/>
      <c r="C6" s="44"/>
      <c r="D6" s="44"/>
      <c r="E6" s="44"/>
      <c r="F6" s="44"/>
      <c r="G6" s="44"/>
      <c r="H6" s="44"/>
      <c r="I6" s="44"/>
      <c r="J6" s="59" t="s">
        <v>85</v>
      </c>
      <c r="K6" s="59" t="s">
        <v>85</v>
      </c>
      <c r="L6" s="73" t="s">
        <v>85</v>
      </c>
      <c r="M6" s="73" t="s">
        <v>85</v>
      </c>
      <c r="N6" s="73" t="s">
        <v>85</v>
      </c>
      <c r="O6" s="73" t="s">
        <v>85</v>
      </c>
      <c r="P6" s="73" t="s">
        <v>85</v>
      </c>
      <c r="Q6" s="73" t="s">
        <v>85</v>
      </c>
      <c r="R6" s="73" t="s">
        <v>85</v>
      </c>
      <c r="S6" s="73" t="s">
        <v>85</v>
      </c>
      <c r="T6" s="73" t="s">
        <v>85</v>
      </c>
      <c r="U6" s="71"/>
    </row>
    <row r="7" spans="1:21" ht="14.45" customHeight="1" x14ac:dyDescent="0.3">
      <c r="A7" s="44"/>
      <c r="B7" s="44" t="s">
        <v>1</v>
      </c>
      <c r="C7" s="44"/>
      <c r="D7" s="44"/>
      <c r="E7" s="44"/>
      <c r="F7" s="128" t="s">
        <v>0</v>
      </c>
      <c r="G7" s="129"/>
      <c r="H7" s="129"/>
      <c r="I7" s="130"/>
      <c r="J7" s="59" t="s">
        <v>85</v>
      </c>
      <c r="K7" s="59" t="s">
        <v>85</v>
      </c>
      <c r="L7" s="73" t="s">
        <v>85</v>
      </c>
      <c r="M7" s="73" t="s">
        <v>85</v>
      </c>
      <c r="N7" s="73" t="s">
        <v>85</v>
      </c>
      <c r="O7" s="73" t="s">
        <v>85</v>
      </c>
      <c r="P7" s="73" t="s">
        <v>85</v>
      </c>
      <c r="Q7" s="73" t="s">
        <v>85</v>
      </c>
      <c r="R7" s="73" t="s">
        <v>85</v>
      </c>
      <c r="S7" s="73" t="s">
        <v>85</v>
      </c>
      <c r="T7" s="73" t="s">
        <v>85</v>
      </c>
      <c r="U7" s="71"/>
    </row>
    <row r="8" spans="1:21" ht="2.25" customHeight="1" x14ac:dyDescent="0.3">
      <c r="A8" s="44"/>
      <c r="B8" s="50"/>
      <c r="C8" s="50"/>
      <c r="D8" s="50"/>
      <c r="E8" s="50"/>
      <c r="F8" s="50"/>
      <c r="G8" s="46"/>
      <c r="H8" s="47"/>
      <c r="I8" s="47"/>
      <c r="J8" s="59" t="s">
        <v>85</v>
      </c>
      <c r="K8" s="59" t="s">
        <v>85</v>
      </c>
      <c r="L8" s="73" t="s">
        <v>85</v>
      </c>
      <c r="M8" s="73" t="s">
        <v>85</v>
      </c>
      <c r="N8" s="73" t="s">
        <v>85</v>
      </c>
      <c r="O8" s="73" t="s">
        <v>85</v>
      </c>
      <c r="P8" s="73" t="s">
        <v>85</v>
      </c>
      <c r="Q8" s="73" t="s">
        <v>85</v>
      </c>
      <c r="R8" s="73" t="s">
        <v>85</v>
      </c>
      <c r="S8" s="73" t="s">
        <v>85</v>
      </c>
      <c r="T8" s="73" t="s">
        <v>85</v>
      </c>
      <c r="U8" s="71"/>
    </row>
    <row r="9" spans="1:21" ht="18.75" hidden="1" x14ac:dyDescent="0.3">
      <c r="A9" s="44"/>
      <c r="B9" s="44" t="s">
        <v>58</v>
      </c>
      <c r="C9" s="44"/>
      <c r="D9" s="99">
        <v>0</v>
      </c>
      <c r="E9" s="44"/>
      <c r="F9" s="44" t="s">
        <v>59</v>
      </c>
      <c r="G9" s="48"/>
      <c r="H9" s="99">
        <v>4.5</v>
      </c>
      <c r="I9" s="49" t="s">
        <v>60</v>
      </c>
      <c r="J9" s="48"/>
      <c r="K9" s="50">
        <f>(D9+D10+H9)*52</f>
        <v>234</v>
      </c>
      <c r="L9" s="73" t="s">
        <v>85</v>
      </c>
      <c r="M9" s="73" t="s">
        <v>85</v>
      </c>
      <c r="N9" s="73" t="s">
        <v>85</v>
      </c>
      <c r="O9" s="73" t="s">
        <v>85</v>
      </c>
      <c r="P9" s="73" t="s">
        <v>85</v>
      </c>
      <c r="Q9" s="73" t="s">
        <v>85</v>
      </c>
      <c r="R9" s="73" t="s">
        <v>85</v>
      </c>
      <c r="S9" s="73" t="s">
        <v>85</v>
      </c>
      <c r="T9" s="73" t="s">
        <v>85</v>
      </c>
      <c r="U9" s="71"/>
    </row>
    <row r="10" spans="1:21" ht="18.75" hidden="1" x14ac:dyDescent="0.3">
      <c r="A10" s="44"/>
      <c r="B10" s="44" t="s">
        <v>86</v>
      </c>
      <c r="C10" s="44"/>
      <c r="D10" s="99">
        <v>0</v>
      </c>
      <c r="E10" s="44"/>
      <c r="F10" s="44" t="s">
        <v>47</v>
      </c>
      <c r="G10" s="44"/>
      <c r="H10" s="44"/>
      <c r="I10" s="100">
        <v>0</v>
      </c>
      <c r="K10" s="59" t="s">
        <v>85</v>
      </c>
      <c r="L10" s="73" t="s">
        <v>85</v>
      </c>
      <c r="M10" s="73" t="s">
        <v>85</v>
      </c>
      <c r="N10" s="73" t="s">
        <v>85</v>
      </c>
      <c r="O10" s="73" t="s">
        <v>85</v>
      </c>
      <c r="P10" s="73" t="s">
        <v>85</v>
      </c>
      <c r="Q10" s="73" t="s">
        <v>85</v>
      </c>
      <c r="R10" s="73" t="s">
        <v>85</v>
      </c>
      <c r="S10" s="73" t="s">
        <v>85</v>
      </c>
      <c r="T10" s="73" t="s">
        <v>85</v>
      </c>
      <c r="U10" s="71"/>
    </row>
    <row r="11" spans="1:21" ht="2.25" hidden="1" customHeight="1" x14ac:dyDescent="0.3">
      <c r="A11" s="44"/>
      <c r="B11" s="44"/>
      <c r="C11" s="44"/>
      <c r="D11" s="44"/>
      <c r="E11" s="44"/>
      <c r="F11" s="49"/>
      <c r="G11" s="48"/>
      <c r="H11" s="50"/>
      <c r="I11" s="44"/>
      <c r="J11" s="59" t="s">
        <v>85</v>
      </c>
      <c r="K11" s="59" t="s">
        <v>85</v>
      </c>
      <c r="L11" s="73" t="s">
        <v>85</v>
      </c>
      <c r="M11" s="73" t="s">
        <v>85</v>
      </c>
      <c r="N11" s="73" t="s">
        <v>85</v>
      </c>
      <c r="O11" s="73" t="s">
        <v>85</v>
      </c>
      <c r="P11" s="73" t="s">
        <v>85</v>
      </c>
      <c r="Q11" s="73" t="s">
        <v>85</v>
      </c>
      <c r="R11" s="73" t="s">
        <v>85</v>
      </c>
      <c r="S11" s="73" t="s">
        <v>85</v>
      </c>
      <c r="T11" s="73" t="s">
        <v>85</v>
      </c>
      <c r="U11" s="71"/>
    </row>
    <row r="12" spans="1:21" ht="9.75" customHeight="1" x14ac:dyDescent="0.3">
      <c r="A12" s="44"/>
      <c r="B12" s="44"/>
      <c r="C12" s="44"/>
      <c r="D12" s="44"/>
      <c r="E12" s="44"/>
      <c r="F12" s="49"/>
      <c r="G12" s="48"/>
      <c r="H12" s="50"/>
      <c r="I12" s="44"/>
      <c r="J12" s="59"/>
      <c r="K12" s="59"/>
      <c r="L12" s="73"/>
      <c r="M12" s="73"/>
      <c r="N12" s="73"/>
      <c r="O12" s="73"/>
      <c r="P12" s="73"/>
      <c r="Q12" s="73"/>
      <c r="R12" s="73"/>
      <c r="S12" s="73"/>
      <c r="T12" s="73"/>
      <c r="U12" s="71"/>
    </row>
    <row r="13" spans="1:21" ht="16.5" customHeight="1" x14ac:dyDescent="0.35">
      <c r="A13" s="44"/>
      <c r="B13" s="67" t="s">
        <v>104</v>
      </c>
      <c r="C13" s="152"/>
      <c r="D13" s="152"/>
      <c r="E13" s="152"/>
      <c r="F13" s="152"/>
      <c r="G13" s="153"/>
      <c r="H13" s="44"/>
      <c r="I13" s="154">
        <v>1</v>
      </c>
      <c r="J13" s="56">
        <f>IF(I13=1,4.5,IF(I13=2,5.7,IF(I13=3,3.7,IF(I13=4,10.01,IF(I13=5,6.2,IF(I13=6,9.95))))))</f>
        <v>4.5</v>
      </c>
      <c r="K13" s="56">
        <f>IF(I13=1,12.8%,IF(I13=2,5%,IF(I13=3,10%,IF(I13=4,0.076,IF(I13=5,6.6%)))))</f>
        <v>0.128</v>
      </c>
      <c r="L13" s="73"/>
      <c r="M13" s="73"/>
      <c r="N13" s="73"/>
      <c r="O13" s="73"/>
      <c r="P13" s="73"/>
      <c r="Q13" s="73"/>
      <c r="R13" s="73"/>
      <c r="S13" s="73"/>
      <c r="T13" s="73"/>
      <c r="U13" s="71"/>
    </row>
    <row r="14" spans="1:21" ht="18" customHeight="1" x14ac:dyDescent="0.3">
      <c r="A14" s="44"/>
      <c r="B14" s="68" t="s">
        <v>0</v>
      </c>
      <c r="C14" s="111"/>
      <c r="D14" s="114" t="s">
        <v>105</v>
      </c>
      <c r="E14" s="114"/>
      <c r="F14" s="114"/>
      <c r="G14" s="115"/>
      <c r="H14" t="s">
        <v>0</v>
      </c>
      <c r="I14" s="44"/>
      <c r="J14" s="44"/>
      <c r="K14" s="44"/>
      <c r="L14" s="73"/>
      <c r="M14" s="73"/>
      <c r="N14" s="73"/>
      <c r="O14" s="73"/>
      <c r="P14" s="73"/>
      <c r="Q14" s="73"/>
      <c r="R14" s="73"/>
      <c r="S14" s="73"/>
      <c r="T14" s="73"/>
      <c r="U14" s="71"/>
    </row>
    <row r="15" spans="1:21" ht="18.75" x14ac:dyDescent="0.3">
      <c r="A15" s="44"/>
      <c r="B15" s="44"/>
      <c r="C15" s="63" t="s">
        <v>74</v>
      </c>
      <c r="D15" s="44"/>
      <c r="E15" s="44"/>
      <c r="F15" s="11"/>
      <c r="G15" s="44"/>
      <c r="H15" s="50"/>
      <c r="I15" s="44"/>
      <c r="J15" s="59" t="s">
        <v>85</v>
      </c>
      <c r="K15" s="59" t="s">
        <v>85</v>
      </c>
      <c r="L15" s="73" t="s">
        <v>85</v>
      </c>
      <c r="M15" s="73" t="s">
        <v>85</v>
      </c>
      <c r="N15" s="73" t="s">
        <v>85</v>
      </c>
      <c r="O15" s="73" t="s">
        <v>85</v>
      </c>
      <c r="P15" s="73" t="s">
        <v>85</v>
      </c>
      <c r="Q15" s="73" t="s">
        <v>85</v>
      </c>
      <c r="R15" s="73" t="s">
        <v>85</v>
      </c>
      <c r="S15" s="73" t="s">
        <v>85</v>
      </c>
      <c r="T15" s="73" t="s">
        <v>85</v>
      </c>
      <c r="U15" s="71"/>
    </row>
    <row r="16" spans="1:21" x14ac:dyDescent="0.25">
      <c r="A16" s="44"/>
      <c r="B16" s="96"/>
      <c r="C16" s="88"/>
      <c r="D16" s="94" t="s">
        <v>71</v>
      </c>
      <c r="E16" s="95" t="s">
        <v>70</v>
      </c>
      <c r="F16" s="95" t="s">
        <v>0</v>
      </c>
      <c r="G16" s="94"/>
      <c r="H16" s="88"/>
      <c r="I16" s="88"/>
      <c r="J16" s="88"/>
      <c r="K16" s="88"/>
      <c r="L16" s="71"/>
      <c r="M16" s="71"/>
      <c r="N16" s="71"/>
      <c r="O16" s="71"/>
      <c r="P16" s="71"/>
      <c r="Q16" s="71"/>
      <c r="R16" s="71"/>
      <c r="S16" s="71"/>
      <c r="T16" s="71"/>
      <c r="U16" s="71"/>
    </row>
    <row r="17" spans="1:21" x14ac:dyDescent="0.25">
      <c r="A17" s="44"/>
      <c r="B17" s="97" t="s">
        <v>0</v>
      </c>
      <c r="C17" s="89" t="s">
        <v>97</v>
      </c>
      <c r="D17" s="90"/>
      <c r="E17" s="101">
        <v>0</v>
      </c>
      <c r="F17" s="91"/>
      <c r="G17" s="92"/>
      <c r="H17" s="93"/>
      <c r="I17" s="44"/>
      <c r="J17" s="77" t="s">
        <v>102</v>
      </c>
      <c r="K17" s="77"/>
      <c r="L17" s="71"/>
      <c r="M17" s="71"/>
      <c r="N17" s="71"/>
      <c r="O17" s="71"/>
      <c r="P17" s="71"/>
      <c r="Q17" s="71"/>
      <c r="R17" s="71"/>
      <c r="S17" s="71"/>
      <c r="T17" s="71"/>
      <c r="U17" s="71"/>
    </row>
    <row r="18" spans="1:21" x14ac:dyDescent="0.25">
      <c r="A18" s="44"/>
      <c r="B18" s="97"/>
      <c r="C18" s="78" t="s">
        <v>108</v>
      </c>
      <c r="D18" s="76"/>
      <c r="E18" s="102">
        <v>0</v>
      </c>
      <c r="F18" s="65"/>
      <c r="G18" s="78" t="s">
        <v>77</v>
      </c>
      <c r="H18" s="76"/>
      <c r="I18" s="104">
        <v>0</v>
      </c>
      <c r="J18" s="77" t="s">
        <v>27</v>
      </c>
      <c r="K18" s="81">
        <f>'WH Comp Tool'!J25+'WH Comp Tool'!J26</f>
        <v>0</v>
      </c>
      <c r="L18" s="113" t="s">
        <v>0</v>
      </c>
      <c r="M18" s="113"/>
      <c r="N18" s="113"/>
      <c r="O18" s="71"/>
      <c r="P18" s="71"/>
      <c r="Q18" s="71"/>
      <c r="R18" s="71"/>
      <c r="S18" s="71"/>
      <c r="T18" s="71"/>
      <c r="U18" s="71"/>
    </row>
    <row r="19" spans="1:21" x14ac:dyDescent="0.25">
      <c r="A19" s="44"/>
      <c r="B19" s="97"/>
      <c r="C19" s="77" t="s">
        <v>122</v>
      </c>
      <c r="D19" s="77"/>
      <c r="E19" s="102">
        <v>0</v>
      </c>
      <c r="F19" s="44"/>
      <c r="G19" s="77"/>
      <c r="H19" s="77"/>
      <c r="I19" s="44"/>
      <c r="J19" s="77"/>
      <c r="K19" s="77"/>
      <c r="L19" s="71"/>
      <c r="M19" s="71"/>
      <c r="N19" s="71"/>
      <c r="O19" s="71"/>
      <c r="P19" s="71"/>
      <c r="Q19" s="71"/>
      <c r="R19" s="71"/>
      <c r="S19" s="71"/>
      <c r="T19" s="71"/>
      <c r="U19" s="71"/>
    </row>
    <row r="20" spans="1:21" x14ac:dyDescent="0.25">
      <c r="A20" s="44"/>
      <c r="B20" s="97"/>
      <c r="C20" s="77" t="s">
        <v>109</v>
      </c>
      <c r="D20" s="77"/>
      <c r="E20" s="102">
        <v>0</v>
      </c>
      <c r="F20" s="44"/>
      <c r="G20" s="77" t="s">
        <v>78</v>
      </c>
      <c r="H20" s="77"/>
      <c r="I20" s="104">
        <v>0</v>
      </c>
      <c r="J20" s="77" t="s">
        <v>57</v>
      </c>
      <c r="K20" s="81">
        <f>'WH Comp Tool'!J24+'WH Comp Tool'!J28</f>
        <v>0</v>
      </c>
      <c r="L20" s="71"/>
      <c r="M20" s="71"/>
      <c r="N20" s="71"/>
      <c r="O20" s="71"/>
      <c r="P20" s="71"/>
      <c r="Q20" s="71"/>
      <c r="R20" s="71"/>
      <c r="S20" s="71"/>
      <c r="T20" s="71"/>
      <c r="U20" s="71"/>
    </row>
    <row r="21" spans="1:21" x14ac:dyDescent="0.25">
      <c r="A21" s="44"/>
      <c r="B21" s="97"/>
      <c r="C21" s="79" t="s">
        <v>114</v>
      </c>
      <c r="D21" s="75"/>
      <c r="E21" s="102">
        <v>0</v>
      </c>
      <c r="F21" s="64"/>
      <c r="G21" s="79"/>
      <c r="H21" s="75"/>
      <c r="I21" s="44" t="s">
        <v>0</v>
      </c>
      <c r="J21" s="77"/>
      <c r="K21" s="77"/>
      <c r="L21" s="71"/>
      <c r="M21" s="71"/>
      <c r="N21" s="71"/>
      <c r="O21" s="71"/>
      <c r="P21" s="71"/>
      <c r="Q21" s="71"/>
      <c r="R21" s="71"/>
      <c r="S21" s="71"/>
      <c r="T21" s="71"/>
      <c r="U21" s="71"/>
    </row>
    <row r="22" spans="1:21" ht="13.9" customHeight="1" x14ac:dyDescent="0.25">
      <c r="A22" s="44"/>
      <c r="B22" s="97"/>
      <c r="C22" s="78" t="s">
        <v>115</v>
      </c>
      <c r="D22" s="76"/>
      <c r="E22" s="102">
        <v>0</v>
      </c>
      <c r="F22" s="65"/>
      <c r="G22" s="78" t="s">
        <v>82</v>
      </c>
      <c r="H22" s="76"/>
      <c r="I22" s="105">
        <v>0</v>
      </c>
      <c r="J22" s="77" t="s">
        <v>90</v>
      </c>
      <c r="K22" s="81">
        <f>'WH Comp Tool'!J29+'WH Comp Tool'!J30</f>
        <v>0</v>
      </c>
      <c r="L22" s="71"/>
      <c r="M22" s="71"/>
      <c r="N22" s="71"/>
      <c r="O22" s="71"/>
      <c r="P22" s="71"/>
      <c r="Q22" s="71"/>
      <c r="R22" s="71"/>
      <c r="S22" s="71"/>
      <c r="T22" s="71"/>
      <c r="U22" s="71"/>
    </row>
    <row r="23" spans="1:21" ht="13.9" customHeight="1" x14ac:dyDescent="0.25">
      <c r="A23" s="44"/>
      <c r="B23" s="97"/>
      <c r="C23" s="77" t="s">
        <v>99</v>
      </c>
      <c r="D23" s="77"/>
      <c r="E23" s="102">
        <v>0</v>
      </c>
      <c r="F23" s="44"/>
      <c r="G23" s="77"/>
      <c r="H23" s="77"/>
      <c r="I23" s="44"/>
      <c r="J23" s="77"/>
      <c r="K23" s="82"/>
      <c r="L23" s="71"/>
      <c r="M23" s="71"/>
      <c r="N23" s="71"/>
      <c r="O23" s="71"/>
      <c r="P23" s="71"/>
      <c r="Q23" s="71"/>
      <c r="R23" s="71"/>
      <c r="S23" s="71"/>
      <c r="T23" s="71"/>
      <c r="U23" s="71"/>
    </row>
    <row r="24" spans="1:21" ht="13.9" customHeight="1" x14ac:dyDescent="0.25">
      <c r="A24" s="44"/>
      <c r="B24" s="97"/>
      <c r="C24" s="77" t="s">
        <v>110</v>
      </c>
      <c r="D24" s="77"/>
      <c r="E24" s="102">
        <v>0</v>
      </c>
      <c r="F24" s="44"/>
      <c r="G24" s="77" t="s">
        <v>76</v>
      </c>
      <c r="H24" s="77"/>
      <c r="I24" s="104">
        <v>0</v>
      </c>
      <c r="J24" s="77" t="s">
        <v>91</v>
      </c>
      <c r="K24" s="81">
        <f>'WH Comp Tool'!J32+'WH Comp Tool'!J31</f>
        <v>0</v>
      </c>
      <c r="L24" s="71"/>
      <c r="M24" s="71"/>
      <c r="N24" s="71"/>
      <c r="O24" s="71"/>
      <c r="P24" s="71"/>
      <c r="Q24" s="71"/>
      <c r="R24" s="71"/>
      <c r="S24" s="71"/>
      <c r="T24" s="71"/>
      <c r="U24" s="71"/>
    </row>
    <row r="25" spans="1:21" ht="13.9" customHeight="1" x14ac:dyDescent="0.25">
      <c r="A25" s="44"/>
      <c r="B25" s="97"/>
      <c r="C25" s="79" t="s">
        <v>98</v>
      </c>
      <c r="D25" s="75"/>
      <c r="E25" s="102">
        <v>0</v>
      </c>
      <c r="F25" s="66" t="s">
        <v>0</v>
      </c>
      <c r="G25" s="79"/>
      <c r="H25" s="75"/>
      <c r="I25" s="44"/>
      <c r="J25" s="77"/>
      <c r="K25" s="82"/>
      <c r="L25" s="71"/>
      <c r="M25" s="71"/>
      <c r="N25" s="71"/>
      <c r="O25" s="71"/>
      <c r="P25" s="71"/>
      <c r="Q25" s="71"/>
      <c r="R25" s="71"/>
      <c r="S25" s="71"/>
      <c r="T25" s="71"/>
      <c r="U25" s="71"/>
    </row>
    <row r="26" spans="1:21" ht="13.9" customHeight="1" x14ac:dyDescent="0.25">
      <c r="A26" s="44"/>
      <c r="B26" s="97"/>
      <c r="C26" s="78" t="s">
        <v>111</v>
      </c>
      <c r="D26" s="76"/>
      <c r="E26" s="102">
        <v>0</v>
      </c>
      <c r="F26" s="65"/>
      <c r="G26" s="78" t="s">
        <v>75</v>
      </c>
      <c r="H26" s="76"/>
      <c r="I26" s="105">
        <v>0</v>
      </c>
      <c r="J26" s="77" t="s">
        <v>92</v>
      </c>
      <c r="K26" s="81">
        <f>'WH Comp Tool'!J33+'WH Comp Tool'!J34</f>
        <v>0</v>
      </c>
      <c r="L26" s="71"/>
      <c r="M26" s="71"/>
      <c r="N26" s="71"/>
      <c r="O26" s="71"/>
      <c r="P26" s="71"/>
      <c r="Q26" s="71"/>
      <c r="R26" s="71"/>
      <c r="S26" s="71"/>
      <c r="T26" s="71"/>
      <c r="U26" s="71"/>
    </row>
    <row r="27" spans="1:21" ht="13.9" customHeight="1" x14ac:dyDescent="0.25">
      <c r="A27" s="44"/>
      <c r="B27" s="97"/>
      <c r="C27" s="77" t="s">
        <v>112</v>
      </c>
      <c r="D27" s="77"/>
      <c r="E27" s="102">
        <v>0</v>
      </c>
      <c r="F27" s="52" t="s">
        <v>0</v>
      </c>
      <c r="G27" s="80"/>
      <c r="H27" s="77"/>
      <c r="I27" s="44"/>
      <c r="J27" s="77"/>
      <c r="K27" s="77"/>
      <c r="L27" s="71"/>
      <c r="M27" s="71"/>
      <c r="N27" s="71"/>
      <c r="O27" s="71"/>
      <c r="P27" s="71"/>
      <c r="Q27" s="71"/>
      <c r="R27" s="71"/>
      <c r="S27" s="71"/>
      <c r="T27" s="71"/>
      <c r="U27" s="71"/>
    </row>
    <row r="28" spans="1:21" ht="13.9" customHeight="1" x14ac:dyDescent="0.25">
      <c r="A28" s="44"/>
      <c r="B28" s="97"/>
      <c r="C28" s="77" t="s">
        <v>113</v>
      </c>
      <c r="D28" s="77"/>
      <c r="E28" s="103">
        <v>0</v>
      </c>
      <c r="F28" s="44"/>
      <c r="G28" s="77" t="s">
        <v>83</v>
      </c>
      <c r="H28" s="77"/>
      <c r="I28" s="106">
        <v>0</v>
      </c>
      <c r="J28" s="77" t="s">
        <v>93</v>
      </c>
      <c r="K28" s="81">
        <f>'WH Comp Tool'!J35+'WH Comp Tool'!J36</f>
        <v>0</v>
      </c>
      <c r="L28" s="71"/>
      <c r="M28" s="71"/>
      <c r="N28" s="71"/>
      <c r="O28" s="71"/>
      <c r="P28" s="71"/>
      <c r="Q28" s="71"/>
      <c r="R28" s="71"/>
      <c r="S28" s="71"/>
      <c r="T28" s="71"/>
      <c r="U28" s="71"/>
    </row>
    <row r="29" spans="1:21" ht="13.9" customHeight="1" x14ac:dyDescent="0.25">
      <c r="A29" s="44"/>
      <c r="B29" s="98"/>
      <c r="C29" s="88" t="s">
        <v>0</v>
      </c>
      <c r="D29" s="88"/>
      <c r="E29" s="88" t="s">
        <v>0</v>
      </c>
      <c r="F29" s="88"/>
      <c r="G29" s="88"/>
      <c r="H29" s="88"/>
      <c r="I29" s="88"/>
      <c r="J29" s="88"/>
      <c r="K29" s="88"/>
      <c r="L29" s="71"/>
      <c r="M29" s="71"/>
      <c r="N29" s="71"/>
      <c r="O29" s="71"/>
      <c r="P29" s="71"/>
      <c r="Q29" s="71"/>
      <c r="R29" s="71"/>
      <c r="S29" s="71"/>
      <c r="T29" s="71"/>
      <c r="U29" s="71"/>
    </row>
    <row r="30" spans="1:21" ht="14.45" customHeight="1" x14ac:dyDescent="0.25">
      <c r="A30" s="44"/>
      <c r="B30" s="44"/>
      <c r="C30" s="63" t="s">
        <v>74</v>
      </c>
      <c r="D30" s="44"/>
      <c r="E30" s="44"/>
      <c r="F30" s="11"/>
      <c r="G30" s="44"/>
      <c r="H30" s="44"/>
      <c r="I30" s="44"/>
      <c r="J30" s="44"/>
      <c r="K30" s="44"/>
      <c r="L30" s="71"/>
      <c r="M30" s="71"/>
      <c r="N30" s="71"/>
      <c r="O30" s="71"/>
      <c r="P30" s="71"/>
      <c r="Q30" s="71"/>
      <c r="R30" s="71"/>
      <c r="S30" s="71"/>
      <c r="T30" s="71"/>
      <c r="U30" s="71"/>
    </row>
    <row r="31" spans="1:21" x14ac:dyDescent="0.25">
      <c r="A31" s="44"/>
      <c r="B31" s="96"/>
      <c r="C31" s="88"/>
      <c r="D31" s="94" t="s">
        <v>71</v>
      </c>
      <c r="E31" s="95" t="s">
        <v>70</v>
      </c>
      <c r="F31" s="95" t="s">
        <v>29</v>
      </c>
      <c r="G31" s="94"/>
      <c r="H31" s="88"/>
      <c r="I31" s="88"/>
      <c r="J31" s="88"/>
      <c r="K31" s="88"/>
      <c r="L31" s="71"/>
      <c r="M31" s="71"/>
      <c r="N31" s="71"/>
      <c r="O31" s="71"/>
      <c r="P31" s="71"/>
      <c r="Q31" s="71"/>
      <c r="R31" s="71"/>
      <c r="S31" s="71"/>
      <c r="T31" s="71"/>
      <c r="U31" s="71"/>
    </row>
    <row r="32" spans="1:21" x14ac:dyDescent="0.25">
      <c r="A32" s="44"/>
      <c r="B32" s="97"/>
      <c r="C32" s="44" t="s">
        <v>103</v>
      </c>
      <c r="D32" s="56"/>
      <c r="E32" s="83"/>
      <c r="F32" s="83"/>
      <c r="G32" s="56"/>
      <c r="H32" s="44"/>
      <c r="I32" s="44"/>
      <c r="J32" s="44" t="s">
        <v>88</v>
      </c>
      <c r="K32" s="44"/>
      <c r="L32" s="71"/>
      <c r="M32" s="71"/>
      <c r="N32" s="71"/>
      <c r="O32" s="71"/>
      <c r="P32" s="71"/>
      <c r="Q32" s="71"/>
      <c r="R32" s="71"/>
      <c r="S32" s="71"/>
      <c r="T32" s="71"/>
      <c r="U32" s="71"/>
    </row>
    <row r="33" spans="1:21" x14ac:dyDescent="0.25">
      <c r="A33" s="44"/>
      <c r="B33" s="97"/>
      <c r="C33" s="77" t="s">
        <v>3</v>
      </c>
      <c r="D33" s="77"/>
      <c r="E33" s="102">
        <v>0</v>
      </c>
      <c r="F33" s="107">
        <v>0</v>
      </c>
      <c r="G33" s="77" t="s">
        <v>53</v>
      </c>
      <c r="H33" s="44"/>
      <c r="I33" s="44" t="s">
        <v>19</v>
      </c>
      <c r="J33" s="44"/>
      <c r="K33" s="62">
        <f>'WH Comp Tool'!J13</f>
        <v>0</v>
      </c>
      <c r="L33" s="71"/>
      <c r="M33" s="71"/>
      <c r="N33" s="71"/>
      <c r="O33" s="71"/>
      <c r="P33" s="71"/>
      <c r="Q33" s="71"/>
      <c r="R33" s="71"/>
      <c r="S33" s="71"/>
      <c r="T33" s="71"/>
      <c r="U33" s="71"/>
    </row>
    <row r="34" spans="1:21" x14ac:dyDescent="0.25">
      <c r="A34" s="44"/>
      <c r="B34" s="97"/>
      <c r="C34" s="77" t="s">
        <v>4</v>
      </c>
      <c r="D34" s="77"/>
      <c r="E34" s="102">
        <v>0</v>
      </c>
      <c r="F34" s="107">
        <v>0</v>
      </c>
      <c r="G34" s="77" t="s">
        <v>53</v>
      </c>
      <c r="H34" s="44"/>
      <c r="I34" s="44"/>
      <c r="J34" s="44"/>
      <c r="K34" s="44"/>
      <c r="L34" s="71"/>
      <c r="M34" s="71"/>
      <c r="N34" s="71"/>
      <c r="O34" s="71"/>
      <c r="P34" s="71"/>
      <c r="Q34" s="71"/>
      <c r="R34" s="71"/>
      <c r="S34" s="71"/>
      <c r="T34" s="71"/>
      <c r="U34" s="71"/>
    </row>
    <row r="35" spans="1:21" x14ac:dyDescent="0.25">
      <c r="A35" s="44"/>
      <c r="B35" s="97"/>
      <c r="C35" s="77" t="s">
        <v>5</v>
      </c>
      <c r="D35" s="77"/>
      <c r="E35" s="102">
        <v>0</v>
      </c>
      <c r="F35" s="107">
        <v>0</v>
      </c>
      <c r="G35" s="77" t="s">
        <v>53</v>
      </c>
      <c r="H35" s="44"/>
      <c r="I35" s="44"/>
      <c r="J35" s="44"/>
      <c r="K35" s="44"/>
      <c r="L35" s="71"/>
      <c r="M35" s="71"/>
      <c r="N35" s="71"/>
      <c r="O35" s="71"/>
      <c r="P35" s="71"/>
      <c r="Q35" s="71"/>
      <c r="R35" s="71"/>
      <c r="S35" s="71"/>
      <c r="T35" s="71"/>
      <c r="U35" s="71"/>
    </row>
    <row r="36" spans="1:21" ht="14.45" customHeight="1" x14ac:dyDescent="0.25">
      <c r="A36" s="44"/>
      <c r="B36" s="97"/>
      <c r="C36" s="77" t="s">
        <v>28</v>
      </c>
      <c r="D36" s="77"/>
      <c r="E36" s="102">
        <v>0</v>
      </c>
      <c r="F36" s="107">
        <v>0</v>
      </c>
      <c r="G36" s="77" t="s">
        <v>53</v>
      </c>
      <c r="H36" s="44"/>
      <c r="I36" s="44"/>
      <c r="J36" s="44"/>
      <c r="K36" s="44"/>
      <c r="L36" s="71"/>
      <c r="M36" s="71"/>
      <c r="N36" s="71"/>
      <c r="O36" s="71"/>
      <c r="P36" s="71"/>
      <c r="Q36" s="71"/>
      <c r="R36" s="71"/>
      <c r="S36" s="71"/>
      <c r="T36" s="71"/>
      <c r="U36" s="71"/>
    </row>
    <row r="37" spans="1:21" x14ac:dyDescent="0.25">
      <c r="A37" s="44"/>
      <c r="B37" s="97"/>
      <c r="C37" s="77" t="s">
        <v>56</v>
      </c>
      <c r="D37" s="77"/>
      <c r="E37" s="102">
        <v>0</v>
      </c>
      <c r="F37" s="107">
        <v>0</v>
      </c>
      <c r="G37" s="77" t="s">
        <v>53</v>
      </c>
      <c r="H37" s="44"/>
      <c r="I37" s="44"/>
      <c r="J37" s="44"/>
      <c r="K37" s="44"/>
      <c r="L37" s="71"/>
      <c r="M37" s="71"/>
      <c r="N37" s="71"/>
      <c r="O37" s="71"/>
      <c r="P37" s="71"/>
      <c r="Q37" s="71"/>
      <c r="R37" s="71"/>
      <c r="S37" s="71"/>
      <c r="T37" s="71"/>
      <c r="U37" s="71"/>
    </row>
    <row r="38" spans="1:21" ht="15.75" thickBot="1" x14ac:dyDescent="0.3">
      <c r="A38" s="44"/>
      <c r="B38" s="97"/>
      <c r="C38" s="44" t="s">
        <v>95</v>
      </c>
      <c r="D38" s="44"/>
      <c r="E38" s="44"/>
      <c r="F38" s="104">
        <v>0</v>
      </c>
      <c r="G38" s="44"/>
      <c r="H38" s="44"/>
      <c r="I38" s="44"/>
      <c r="J38" s="44"/>
      <c r="K38" s="51"/>
      <c r="L38" s="71"/>
      <c r="M38" s="71"/>
      <c r="N38" s="71"/>
      <c r="O38" s="71"/>
      <c r="P38" s="71"/>
      <c r="Q38" s="71"/>
      <c r="R38" s="71"/>
      <c r="S38" s="71"/>
      <c r="T38" s="71"/>
      <c r="U38" s="71"/>
    </row>
    <row r="39" spans="1:21" ht="15.75" thickBot="1" x14ac:dyDescent="0.3">
      <c r="A39" s="44"/>
      <c r="B39" s="97"/>
      <c r="C39" s="109" t="s">
        <v>80</v>
      </c>
      <c r="D39" s="109"/>
      <c r="E39" s="110"/>
      <c r="F39" s="105">
        <v>0</v>
      </c>
      <c r="G39" s="44"/>
      <c r="H39" s="44"/>
      <c r="I39" s="44"/>
      <c r="J39" s="44"/>
      <c r="K39" s="51"/>
      <c r="L39" s="71"/>
      <c r="M39" s="71"/>
      <c r="N39" s="71"/>
      <c r="O39" s="71"/>
      <c r="P39" s="71"/>
      <c r="Q39" s="71"/>
      <c r="R39" s="71"/>
      <c r="S39" s="71"/>
      <c r="T39" s="71"/>
      <c r="U39" s="71"/>
    </row>
    <row r="40" spans="1:21" hidden="1" x14ac:dyDescent="0.25">
      <c r="A40" s="44"/>
      <c r="B40" s="97"/>
      <c r="C40" s="44" t="s">
        <v>52</v>
      </c>
      <c r="D40" s="44"/>
      <c r="E40" s="57">
        <v>0</v>
      </c>
      <c r="F40" s="39">
        <f>F39-(F33+F34+F35+F36+F37)</f>
        <v>0</v>
      </c>
      <c r="G40" s="44"/>
      <c r="H40" s="44"/>
      <c r="I40" s="44"/>
      <c r="J40" s="44"/>
      <c r="K40" s="44"/>
      <c r="L40" s="71"/>
      <c r="M40" s="71"/>
      <c r="N40" s="71"/>
      <c r="O40" s="71"/>
      <c r="P40" s="71"/>
      <c r="Q40" s="71"/>
      <c r="R40" s="71"/>
      <c r="S40" s="71"/>
      <c r="T40" s="71"/>
      <c r="U40" s="71"/>
    </row>
    <row r="41" spans="1:21" ht="13.9" hidden="1" customHeight="1" thickBot="1" x14ac:dyDescent="0.3">
      <c r="A41" s="44"/>
      <c r="B41" s="97"/>
      <c r="C41" s="84"/>
      <c r="D41" s="85" t="s">
        <v>71</v>
      </c>
      <c r="E41" s="86" t="s">
        <v>70</v>
      </c>
      <c r="F41" s="86" t="s">
        <v>72</v>
      </c>
      <c r="G41" s="85"/>
      <c r="H41" s="84"/>
      <c r="I41" s="84"/>
      <c r="J41" s="84"/>
      <c r="K41" s="84"/>
      <c r="L41" s="71"/>
      <c r="M41" s="71"/>
      <c r="N41" s="71"/>
      <c r="O41" s="71"/>
      <c r="P41" s="71"/>
      <c r="Q41" s="71"/>
      <c r="R41" s="71"/>
      <c r="S41" s="71"/>
      <c r="T41" s="71"/>
      <c r="U41" s="71"/>
    </row>
    <row r="42" spans="1:21" ht="15.75" hidden="1" thickBot="1" x14ac:dyDescent="0.3">
      <c r="A42" s="44"/>
      <c r="B42" s="97"/>
      <c r="C42" s="44" t="s">
        <v>118</v>
      </c>
      <c r="D42" s="44"/>
      <c r="E42" s="102">
        <v>0</v>
      </c>
      <c r="F42" s="107">
        <v>0</v>
      </c>
      <c r="G42" s="131" t="s">
        <v>116</v>
      </c>
      <c r="H42" s="132"/>
      <c r="I42" s="44"/>
      <c r="J42" s="44" t="s">
        <v>89</v>
      </c>
      <c r="K42" s="44"/>
      <c r="L42" s="71"/>
      <c r="M42" s="71"/>
      <c r="N42" s="71"/>
      <c r="O42" s="71"/>
      <c r="P42" s="71"/>
      <c r="Q42" s="71"/>
      <c r="R42" s="71"/>
      <c r="S42" s="71"/>
      <c r="T42" s="71"/>
      <c r="U42" s="71"/>
    </row>
    <row r="43" spans="1:21" ht="15.75" hidden="1" thickBot="1" x14ac:dyDescent="0.3">
      <c r="A43" s="44"/>
      <c r="B43" s="97"/>
      <c r="C43" s="44" t="s">
        <v>119</v>
      </c>
      <c r="D43" s="44"/>
      <c r="E43" s="102">
        <v>0</v>
      </c>
      <c r="F43" s="107">
        <v>0</v>
      </c>
      <c r="G43" s="131" t="s">
        <v>116</v>
      </c>
      <c r="H43" s="132"/>
      <c r="I43" s="44" t="s">
        <v>24</v>
      </c>
      <c r="J43" s="44"/>
      <c r="K43" s="62">
        <f>'WH Comp Tool'!J16+'WH Comp Tool'!J17+'WH Comp Tool'!J18</f>
        <v>0</v>
      </c>
      <c r="L43" s="71"/>
      <c r="M43" s="71"/>
      <c r="N43" s="71"/>
      <c r="O43" s="71"/>
      <c r="P43" s="71"/>
      <c r="Q43" s="71"/>
      <c r="R43" s="71"/>
      <c r="S43" s="71"/>
      <c r="T43" s="71"/>
      <c r="U43" s="71"/>
    </row>
    <row r="44" spans="1:21" ht="15.75" hidden="1" thickBot="1" x14ac:dyDescent="0.3">
      <c r="A44" s="44"/>
      <c r="B44" s="97"/>
      <c r="C44" s="44" t="s">
        <v>117</v>
      </c>
      <c r="D44" s="44"/>
      <c r="E44" s="102">
        <v>0</v>
      </c>
      <c r="F44" s="107">
        <v>0</v>
      </c>
      <c r="G44" s="131" t="s">
        <v>116</v>
      </c>
      <c r="H44" s="132"/>
      <c r="I44" s="44"/>
      <c r="J44" s="44"/>
      <c r="K44" s="44"/>
      <c r="L44" s="71"/>
      <c r="M44" s="71"/>
      <c r="N44" s="71"/>
      <c r="O44" s="71"/>
      <c r="P44" s="71"/>
      <c r="Q44" s="71"/>
      <c r="R44" s="71"/>
      <c r="S44" s="71"/>
      <c r="T44" s="71"/>
      <c r="U44" s="71"/>
    </row>
    <row r="45" spans="1:21" ht="15.75" hidden="1" thickBot="1" x14ac:dyDescent="0.3">
      <c r="A45" s="44"/>
      <c r="B45" s="97"/>
      <c r="C45" s="84"/>
      <c r="D45" s="85" t="s">
        <v>71</v>
      </c>
      <c r="E45" s="86" t="s">
        <v>70</v>
      </c>
      <c r="F45" s="86" t="s">
        <v>73</v>
      </c>
      <c r="G45" s="85"/>
      <c r="H45" s="84"/>
      <c r="I45" s="84"/>
      <c r="J45" s="84"/>
      <c r="K45" s="84"/>
      <c r="L45" s="71"/>
      <c r="M45" s="71"/>
      <c r="N45" s="71"/>
      <c r="O45" s="71"/>
      <c r="P45" s="71"/>
      <c r="Q45" s="71"/>
      <c r="R45" s="71"/>
      <c r="S45" s="71"/>
      <c r="T45" s="71"/>
      <c r="U45" s="71"/>
    </row>
    <row r="46" spans="1:21" ht="15.75" hidden="1" thickBot="1" x14ac:dyDescent="0.3">
      <c r="A46" s="44"/>
      <c r="B46" s="97"/>
      <c r="C46" s="44" t="s">
        <v>120</v>
      </c>
      <c r="D46" s="44"/>
      <c r="E46" s="102">
        <v>0</v>
      </c>
      <c r="F46" s="108">
        <v>0</v>
      </c>
      <c r="G46" s="131" t="s">
        <v>116</v>
      </c>
      <c r="H46" s="132"/>
      <c r="I46" s="44"/>
      <c r="J46" s="44" t="s">
        <v>89</v>
      </c>
      <c r="K46" s="44"/>
      <c r="L46" s="71"/>
      <c r="M46" s="71"/>
      <c r="N46" s="71"/>
      <c r="O46" s="71"/>
      <c r="P46" s="71"/>
      <c r="Q46" s="71"/>
      <c r="R46" s="71"/>
      <c r="S46" s="71"/>
      <c r="T46" s="71"/>
      <c r="U46" s="71"/>
    </row>
    <row r="47" spans="1:21" ht="15.75" hidden="1" thickBot="1" x14ac:dyDescent="0.3">
      <c r="A47" s="44"/>
      <c r="B47" s="97"/>
      <c r="C47" s="44" t="s">
        <v>121</v>
      </c>
      <c r="D47" s="44"/>
      <c r="E47" s="102">
        <v>0</v>
      </c>
      <c r="F47" s="108">
        <v>0</v>
      </c>
      <c r="G47" s="131" t="s">
        <v>116</v>
      </c>
      <c r="H47" s="132"/>
      <c r="I47" s="44"/>
      <c r="J47" s="44"/>
      <c r="K47" s="62">
        <f>'WH Comp Tool'!J19+'WH Comp Tool'!J20</f>
        <v>0</v>
      </c>
      <c r="L47" s="71"/>
      <c r="M47" s="71"/>
      <c r="N47" s="71"/>
      <c r="O47" s="71"/>
      <c r="P47" s="71"/>
      <c r="Q47" s="71"/>
      <c r="R47" s="71"/>
      <c r="S47" s="71"/>
      <c r="T47" s="71"/>
      <c r="U47" s="71"/>
    </row>
    <row r="48" spans="1:21" ht="13.15" hidden="1" customHeight="1" thickBot="1" x14ac:dyDescent="0.3">
      <c r="A48" s="44"/>
      <c r="B48" s="97"/>
      <c r="C48" s="44"/>
      <c r="D48" s="44"/>
      <c r="E48" s="44"/>
      <c r="F48" s="44"/>
      <c r="G48" s="69" t="s">
        <v>96</v>
      </c>
      <c r="H48" s="70"/>
      <c r="I48" s="44"/>
      <c r="J48" s="44"/>
      <c r="K48" s="44"/>
      <c r="L48" s="71"/>
      <c r="M48" s="71"/>
      <c r="N48" s="71"/>
      <c r="O48" s="71"/>
      <c r="P48" s="71"/>
      <c r="Q48" s="71"/>
      <c r="R48" s="71"/>
      <c r="S48" s="71"/>
      <c r="T48" s="71"/>
      <c r="U48" s="71"/>
    </row>
    <row r="49" spans="1:21" x14ac:dyDescent="0.25">
      <c r="A49" s="44"/>
      <c r="B49" s="97"/>
      <c r="C49" s="63" t="s">
        <v>74</v>
      </c>
      <c r="D49" s="44"/>
      <c r="E49" s="44"/>
      <c r="F49" s="11"/>
      <c r="G49" s="44"/>
      <c r="H49" s="44"/>
      <c r="I49" s="44"/>
      <c r="J49" s="44"/>
      <c r="K49" s="44"/>
      <c r="L49" s="71"/>
      <c r="M49" s="71"/>
      <c r="N49" s="71"/>
      <c r="O49" s="71"/>
      <c r="P49" s="71"/>
      <c r="Q49" s="71"/>
      <c r="R49" s="71"/>
      <c r="S49" s="71"/>
      <c r="T49" s="71"/>
      <c r="U49" s="71"/>
    </row>
    <row r="50" spans="1:21" ht="6.75" customHeight="1" x14ac:dyDescent="0.25">
      <c r="A50" s="44"/>
      <c r="B50" s="125" t="s">
        <v>0</v>
      </c>
      <c r="C50" s="125"/>
      <c r="D50" s="125"/>
      <c r="E50" s="125"/>
      <c r="F50" s="125"/>
      <c r="G50" s="125"/>
      <c r="H50" s="125"/>
      <c r="I50" s="125"/>
      <c r="J50" s="84"/>
      <c r="K50" s="84"/>
      <c r="L50" s="71"/>
      <c r="M50" s="71"/>
      <c r="N50" s="71"/>
      <c r="O50" s="71"/>
      <c r="P50" s="71"/>
      <c r="Q50" s="71"/>
      <c r="R50" s="71"/>
      <c r="S50" s="71"/>
      <c r="T50" s="71"/>
      <c r="U50" s="71"/>
    </row>
    <row r="51" spans="1:21" ht="1.5" customHeight="1" thickBot="1" x14ac:dyDescent="0.3">
      <c r="A51" s="44"/>
      <c r="B51" s="84"/>
      <c r="C51" s="44"/>
      <c r="D51" s="44"/>
      <c r="E51" s="44"/>
      <c r="F51" s="44"/>
      <c r="G51" s="44"/>
      <c r="H51" s="44"/>
      <c r="I51" s="44"/>
      <c r="J51" s="44"/>
      <c r="K51" s="44"/>
      <c r="L51" s="71"/>
      <c r="M51" s="71"/>
      <c r="N51" s="71"/>
      <c r="O51" s="71"/>
      <c r="P51" s="71"/>
      <c r="Q51" s="71"/>
      <c r="R51" s="71"/>
      <c r="S51" s="71"/>
      <c r="T51" s="71"/>
      <c r="U51" s="71"/>
    </row>
    <row r="52" spans="1:21" ht="10.5" customHeight="1" x14ac:dyDescent="0.25">
      <c r="B52" s="84"/>
      <c r="C52" s="133" t="s">
        <v>54</v>
      </c>
      <c r="D52" s="134"/>
      <c r="E52" s="134"/>
      <c r="F52" s="135"/>
      <c r="G52" s="146" t="s">
        <v>106</v>
      </c>
      <c r="H52" s="147"/>
      <c r="I52" s="147"/>
      <c r="J52" s="147"/>
      <c r="K52" s="148"/>
      <c r="L52" s="71"/>
      <c r="M52" s="71"/>
      <c r="N52" s="71"/>
      <c r="O52" s="71"/>
      <c r="P52" s="71"/>
      <c r="Q52" s="71"/>
      <c r="R52" s="71"/>
      <c r="S52" s="71"/>
      <c r="T52" s="71"/>
      <c r="U52" s="71"/>
    </row>
    <row r="53" spans="1:21" ht="15.75" thickBot="1" x14ac:dyDescent="0.3">
      <c r="B53" s="84"/>
      <c r="C53" s="136"/>
      <c r="D53" s="137"/>
      <c r="E53" s="137"/>
      <c r="F53" s="138"/>
      <c r="G53" s="149"/>
      <c r="H53" s="150"/>
      <c r="I53" s="150"/>
      <c r="J53" s="150"/>
      <c r="K53" s="151"/>
      <c r="L53" s="71"/>
      <c r="M53" s="71"/>
      <c r="N53" s="71"/>
      <c r="O53" s="71"/>
      <c r="P53" s="71"/>
      <c r="Q53" s="71"/>
      <c r="R53" s="71"/>
      <c r="S53" s="71"/>
      <c r="T53" s="71"/>
      <c r="U53" s="71"/>
    </row>
    <row r="54" spans="1:21" ht="3" customHeight="1" thickBot="1" x14ac:dyDescent="0.3">
      <c r="B54" s="84"/>
      <c r="C54" s="44"/>
      <c r="D54" s="44"/>
      <c r="E54" s="44"/>
      <c r="F54" s="44"/>
      <c r="G54" s="44"/>
      <c r="H54" s="44"/>
      <c r="I54" s="44"/>
      <c r="J54" s="44"/>
      <c r="K54" s="44"/>
      <c r="L54" s="71"/>
      <c r="M54" s="71"/>
      <c r="N54" s="71"/>
      <c r="O54" s="71"/>
      <c r="P54" s="71"/>
      <c r="Q54" s="71"/>
      <c r="R54" s="71"/>
      <c r="S54" s="71"/>
      <c r="T54" s="71"/>
      <c r="U54" s="71"/>
    </row>
    <row r="55" spans="1:21" ht="10.5" customHeight="1" x14ac:dyDescent="0.25">
      <c r="B55" s="84"/>
      <c r="C55" s="139">
        <f>K56</f>
        <v>0</v>
      </c>
      <c r="D55" s="140"/>
      <c r="E55" s="140"/>
      <c r="F55" s="141"/>
      <c r="G55" s="44"/>
      <c r="H55" s="44"/>
      <c r="I55" s="44"/>
      <c r="J55" s="44"/>
      <c r="K55" s="44"/>
      <c r="L55" s="71"/>
      <c r="M55" s="71"/>
      <c r="N55" s="71"/>
      <c r="O55" s="71"/>
      <c r="P55" s="71"/>
      <c r="Q55" s="71"/>
      <c r="R55" s="71"/>
      <c r="S55" s="71"/>
      <c r="T55" s="71"/>
      <c r="U55" s="71"/>
    </row>
    <row r="56" spans="1:21" ht="12" customHeight="1" thickBot="1" x14ac:dyDescent="0.3">
      <c r="B56" s="84"/>
      <c r="C56" s="142"/>
      <c r="D56" s="143"/>
      <c r="E56" s="143"/>
      <c r="F56" s="144"/>
      <c r="G56" s="53" t="s">
        <v>107</v>
      </c>
      <c r="H56" s="44"/>
      <c r="I56" s="44"/>
      <c r="J56" s="112">
        <f>'WH Comp Tool'!J45</f>
        <v>-500</v>
      </c>
      <c r="K56" s="56">
        <f>IF(J56=-500,0,IF(J56&lt;-501,'WH Comp Tool'!J45))</f>
        <v>0</v>
      </c>
      <c r="L56" s="71"/>
      <c r="M56" s="71"/>
      <c r="N56" s="71"/>
      <c r="O56" s="71"/>
      <c r="P56" s="71"/>
      <c r="Q56" s="71"/>
      <c r="R56" s="71"/>
      <c r="S56" s="71"/>
      <c r="T56" s="71"/>
      <c r="U56" s="71"/>
    </row>
    <row r="57" spans="1:21" ht="1.5" customHeight="1" x14ac:dyDescent="0.35">
      <c r="B57" s="84"/>
      <c r="C57" s="87"/>
      <c r="D57" s="87"/>
      <c r="E57" s="87"/>
      <c r="F57" s="87"/>
      <c r="G57" s="44"/>
      <c r="H57" s="44"/>
      <c r="I57" s="44"/>
      <c r="J57" s="44"/>
      <c r="K57" s="44"/>
      <c r="L57" s="71"/>
      <c r="M57" s="71"/>
      <c r="N57" s="71"/>
      <c r="O57" s="71"/>
      <c r="P57" s="71"/>
      <c r="Q57" s="71"/>
      <c r="R57" s="71"/>
      <c r="S57" s="71"/>
      <c r="T57" s="71"/>
      <c r="U57" s="71"/>
    </row>
    <row r="58" spans="1:21" ht="20.25" hidden="1" customHeight="1" x14ac:dyDescent="0.35">
      <c r="B58" s="84"/>
      <c r="C58" s="145">
        <v>0</v>
      </c>
      <c r="D58" s="123"/>
      <c r="E58" s="123"/>
      <c r="F58" s="124"/>
      <c r="G58" s="60" t="s">
        <v>101</v>
      </c>
      <c r="H58" s="44"/>
      <c r="I58" s="44"/>
      <c r="J58" s="44"/>
      <c r="K58" s="44"/>
      <c r="L58" s="71"/>
      <c r="M58" s="71"/>
      <c r="N58" s="71"/>
      <c r="O58" s="71"/>
      <c r="P58" s="71"/>
      <c r="Q58" s="71"/>
      <c r="R58" s="71"/>
      <c r="S58" s="71"/>
      <c r="T58" s="71"/>
      <c r="U58" s="71"/>
    </row>
    <row r="59" spans="1:21" ht="22.5" hidden="1" customHeight="1" x14ac:dyDescent="0.35">
      <c r="B59" s="84"/>
      <c r="C59" s="122">
        <v>0</v>
      </c>
      <c r="D59" s="123"/>
      <c r="E59" s="123"/>
      <c r="F59" s="124"/>
      <c r="G59" s="54" t="s">
        <v>100</v>
      </c>
      <c r="H59" s="44"/>
      <c r="I59" s="44"/>
      <c r="J59" s="44"/>
      <c r="K59" s="44"/>
      <c r="L59" s="71"/>
      <c r="M59" s="71"/>
      <c r="N59" s="71"/>
      <c r="O59" s="71"/>
      <c r="P59" s="71"/>
      <c r="Q59" s="71"/>
      <c r="R59" s="71"/>
      <c r="S59" s="71"/>
      <c r="T59" s="71"/>
      <c r="U59" s="71"/>
    </row>
    <row r="60" spans="1:21" ht="1.5" customHeight="1" x14ac:dyDescent="0.35">
      <c r="B60" s="84"/>
      <c r="C60" s="87"/>
      <c r="D60" s="87"/>
      <c r="E60" s="87"/>
      <c r="F60" s="87"/>
      <c r="G60" s="54"/>
      <c r="H60" s="44"/>
      <c r="I60" s="44"/>
      <c r="J60" s="44"/>
      <c r="K60" s="44"/>
      <c r="L60" s="71"/>
      <c r="M60" s="71"/>
      <c r="N60" s="71"/>
      <c r="O60" s="71"/>
      <c r="P60" s="71"/>
      <c r="Q60" s="71"/>
      <c r="R60" s="71"/>
      <c r="S60" s="71"/>
      <c r="T60" s="71"/>
      <c r="U60" s="71"/>
    </row>
    <row r="61" spans="1:21" ht="23.25" customHeight="1" x14ac:dyDescent="0.35">
      <c r="B61" s="84"/>
      <c r="C61" s="122">
        <f>C55+C58+C59</f>
        <v>0</v>
      </c>
      <c r="D61" s="123"/>
      <c r="E61" s="123"/>
      <c r="F61" s="124"/>
      <c r="G61" s="61" t="s">
        <v>81</v>
      </c>
      <c r="H61" s="44"/>
      <c r="I61" s="44"/>
      <c r="J61" s="44"/>
      <c r="K61" s="44"/>
      <c r="L61" s="71"/>
      <c r="M61" s="71"/>
      <c r="N61" s="71"/>
      <c r="O61" s="71"/>
      <c r="P61" s="71"/>
      <c r="Q61" s="71"/>
      <c r="R61" s="71"/>
      <c r="S61" s="71"/>
      <c r="T61" s="71"/>
      <c r="U61" s="71"/>
    </row>
    <row r="62" spans="1:21" ht="3" customHeight="1" x14ac:dyDescent="0.25">
      <c r="B62" s="84"/>
      <c r="C62" s="44"/>
      <c r="D62" s="44"/>
      <c r="E62" s="44"/>
      <c r="F62" s="44"/>
      <c r="G62" s="44"/>
      <c r="H62" s="44"/>
      <c r="I62" s="44"/>
      <c r="J62" s="44"/>
      <c r="K62" s="44" t="s">
        <v>0</v>
      </c>
      <c r="L62" s="71"/>
      <c r="M62" s="71"/>
      <c r="N62" s="71"/>
      <c r="O62" s="71"/>
      <c r="P62" s="71"/>
      <c r="Q62" s="71"/>
      <c r="R62" s="71"/>
      <c r="S62" s="71"/>
      <c r="T62" s="71"/>
      <c r="U62" s="71"/>
    </row>
    <row r="63" spans="1:21" ht="21" x14ac:dyDescent="0.35">
      <c r="B63" s="84"/>
      <c r="C63" s="55" t="s">
        <v>64</v>
      </c>
      <c r="D63" s="87"/>
      <c r="E63" s="87"/>
      <c r="F63" s="122">
        <f>(C61-100)*3</f>
        <v>-300</v>
      </c>
      <c r="G63" s="123"/>
      <c r="H63" s="123"/>
      <c r="I63" s="124"/>
      <c r="J63" s="44"/>
      <c r="K63" s="44" t="s">
        <v>0</v>
      </c>
      <c r="L63" s="71"/>
      <c r="M63" s="71"/>
      <c r="N63" s="71"/>
      <c r="O63" s="71"/>
      <c r="P63" s="71"/>
      <c r="Q63" s="71"/>
      <c r="R63" s="71"/>
      <c r="S63" s="71"/>
      <c r="T63" s="71"/>
      <c r="U63" s="71"/>
    </row>
    <row r="64" spans="1:21" ht="4.1500000000000004" customHeight="1" x14ac:dyDescent="0.35">
      <c r="B64" s="84"/>
      <c r="C64" s="55"/>
      <c r="D64" s="87"/>
      <c r="E64" s="87"/>
      <c r="F64" s="87"/>
      <c r="G64" s="87"/>
      <c r="H64" s="87"/>
      <c r="I64" s="87"/>
      <c r="J64" s="44"/>
      <c r="K64" s="44" t="s">
        <v>0</v>
      </c>
      <c r="L64" s="71"/>
      <c r="M64" s="71"/>
      <c r="N64" s="71"/>
      <c r="O64" s="71"/>
      <c r="P64" s="71"/>
      <c r="Q64" s="71"/>
      <c r="R64" s="71"/>
      <c r="S64" s="71"/>
      <c r="T64" s="71"/>
      <c r="U64" s="71"/>
    </row>
    <row r="65" spans="1:21" ht="21" x14ac:dyDescent="0.35">
      <c r="B65" s="84"/>
      <c r="C65" s="55" t="s">
        <v>65</v>
      </c>
      <c r="D65" s="87"/>
      <c r="E65" s="87"/>
      <c r="F65" s="122">
        <f>(C61-100)*5</f>
        <v>-500</v>
      </c>
      <c r="G65" s="123"/>
      <c r="H65" s="123"/>
      <c r="I65" s="124"/>
      <c r="J65" s="44"/>
      <c r="K65" s="44" t="s">
        <v>0</v>
      </c>
      <c r="L65" s="71"/>
      <c r="M65" s="71"/>
      <c r="N65" s="71"/>
      <c r="O65" s="71"/>
      <c r="P65" s="71"/>
      <c r="Q65" s="71"/>
      <c r="R65" s="71"/>
      <c r="S65" s="71"/>
      <c r="T65" s="71"/>
      <c r="U65" s="71"/>
    </row>
    <row r="66" spans="1:21" ht="4.1500000000000004" customHeight="1" x14ac:dyDescent="0.35">
      <c r="B66" s="84"/>
      <c r="C66" s="55"/>
      <c r="D66" s="87"/>
      <c r="E66" s="87"/>
      <c r="F66" s="87"/>
      <c r="G66" s="87"/>
      <c r="H66" s="87"/>
      <c r="I66" s="87"/>
      <c r="J66" s="44"/>
      <c r="K66" s="44"/>
      <c r="L66" s="71"/>
      <c r="M66" s="71"/>
      <c r="N66" s="71"/>
      <c r="O66" s="71"/>
      <c r="P66" s="71"/>
      <c r="Q66" s="71"/>
      <c r="R66" s="71"/>
      <c r="S66" s="71"/>
      <c r="T66" s="71"/>
      <c r="U66" s="71"/>
    </row>
    <row r="67" spans="1:21" ht="21" x14ac:dyDescent="0.35">
      <c r="B67" s="84"/>
      <c r="C67" s="55" t="s">
        <v>66</v>
      </c>
      <c r="D67" s="87"/>
      <c r="E67" s="87"/>
      <c r="F67" s="122">
        <f>(C61-100)*10</f>
        <v>-1000</v>
      </c>
      <c r="G67" s="123"/>
      <c r="H67" s="123"/>
      <c r="I67" s="124"/>
      <c r="J67" s="44"/>
      <c r="K67" s="44"/>
      <c r="L67" s="71"/>
      <c r="M67" s="71"/>
      <c r="N67" s="71"/>
      <c r="O67" s="71"/>
      <c r="P67" s="71"/>
      <c r="Q67" s="71"/>
      <c r="R67" s="71"/>
      <c r="S67" s="71"/>
      <c r="T67" s="71"/>
      <c r="U67" s="71"/>
    </row>
    <row r="68" spans="1:21" ht="9" customHeight="1" x14ac:dyDescent="0.25">
      <c r="A68" s="44"/>
      <c r="B68" s="84"/>
      <c r="C68" s="84"/>
      <c r="D68" s="84"/>
      <c r="E68" s="84"/>
      <c r="F68" s="84"/>
      <c r="G68" s="84"/>
      <c r="H68" s="84"/>
      <c r="I68" s="84"/>
      <c r="J68" s="84"/>
      <c r="K68" s="84"/>
      <c r="L68" s="71"/>
      <c r="M68" s="71"/>
      <c r="N68" s="71"/>
      <c r="O68" s="71"/>
      <c r="P68" s="71"/>
      <c r="Q68" s="71"/>
      <c r="R68" s="71"/>
      <c r="S68" s="71"/>
      <c r="T68" s="71"/>
      <c r="U68" s="71"/>
    </row>
    <row r="69" spans="1:21" x14ac:dyDescent="0.25">
      <c r="A69" s="71"/>
      <c r="B69" s="71"/>
      <c r="C69" s="71"/>
      <c r="D69" s="71"/>
      <c r="E69" s="71"/>
      <c r="F69" s="71"/>
      <c r="G69" s="71"/>
      <c r="H69" s="71"/>
      <c r="I69" s="71"/>
      <c r="J69" s="71"/>
      <c r="K69" s="71"/>
      <c r="L69" s="71"/>
      <c r="M69" s="71"/>
      <c r="N69" s="71"/>
      <c r="O69" s="71"/>
      <c r="P69" s="71"/>
      <c r="Q69" s="71"/>
      <c r="R69" s="71"/>
      <c r="S69" s="71"/>
      <c r="T69" s="71"/>
      <c r="U69" s="71"/>
    </row>
    <row r="70" spans="1:21" x14ac:dyDescent="0.25">
      <c r="A70" s="71"/>
      <c r="B70" s="71"/>
      <c r="C70" s="71"/>
      <c r="D70" s="71"/>
      <c r="E70" s="71"/>
      <c r="F70" s="71"/>
      <c r="G70" s="71"/>
      <c r="H70" s="71"/>
      <c r="I70" s="71"/>
      <c r="J70" s="71"/>
      <c r="K70" s="71"/>
      <c r="L70" s="71"/>
      <c r="M70" s="71"/>
      <c r="N70" s="71"/>
      <c r="O70" s="71"/>
      <c r="P70" s="71"/>
      <c r="Q70" s="71"/>
      <c r="R70" s="71"/>
      <c r="S70" s="71"/>
      <c r="T70" s="71"/>
      <c r="U70" s="71"/>
    </row>
    <row r="71" spans="1:21" x14ac:dyDescent="0.25">
      <c r="A71" s="71"/>
      <c r="B71" s="71"/>
      <c r="C71" s="71"/>
      <c r="D71" s="71"/>
      <c r="E71" s="71"/>
      <c r="F71" s="71"/>
      <c r="G71" s="71"/>
      <c r="H71" s="71"/>
      <c r="I71" s="71"/>
      <c r="J71" s="71"/>
      <c r="K71" s="71"/>
      <c r="L71" s="71"/>
      <c r="M71" s="71"/>
      <c r="N71" s="71"/>
      <c r="O71" s="71"/>
      <c r="P71" s="71"/>
      <c r="Q71" s="71"/>
      <c r="R71" s="71"/>
      <c r="S71" s="71"/>
      <c r="T71" s="71"/>
      <c r="U71" s="71"/>
    </row>
    <row r="72" spans="1:21" x14ac:dyDescent="0.25">
      <c r="A72" s="71"/>
      <c r="B72" s="71"/>
      <c r="C72" s="71"/>
      <c r="D72" s="71"/>
      <c r="E72" s="71"/>
      <c r="F72" s="71"/>
      <c r="G72" s="71"/>
      <c r="H72" s="71"/>
      <c r="I72" s="71"/>
      <c r="J72" s="71"/>
      <c r="K72" s="71"/>
      <c r="L72" s="71"/>
      <c r="M72" s="71"/>
      <c r="N72" s="71"/>
      <c r="O72" s="71"/>
      <c r="P72" s="71"/>
      <c r="Q72" s="71"/>
      <c r="R72" s="71"/>
      <c r="S72" s="71"/>
      <c r="T72" s="71"/>
      <c r="U72" s="71"/>
    </row>
    <row r="73" spans="1:21" x14ac:dyDescent="0.25">
      <c r="A73" s="71"/>
      <c r="B73" s="71"/>
      <c r="C73" s="71"/>
      <c r="D73" s="71"/>
      <c r="E73" s="71"/>
      <c r="F73" s="71"/>
      <c r="G73" s="71"/>
      <c r="H73" s="71"/>
      <c r="I73" s="71"/>
      <c r="J73" s="71"/>
      <c r="K73" s="71"/>
      <c r="L73" s="71"/>
      <c r="M73" s="71"/>
      <c r="N73" s="71"/>
      <c r="O73" s="71"/>
      <c r="P73" s="71"/>
      <c r="Q73" s="71"/>
      <c r="R73" s="71"/>
      <c r="S73" s="71"/>
      <c r="T73" s="71"/>
      <c r="U73" s="71"/>
    </row>
    <row r="74" spans="1:21" x14ac:dyDescent="0.25">
      <c r="A74" s="71"/>
      <c r="B74" s="71"/>
      <c r="C74" s="71"/>
      <c r="D74" s="71"/>
      <c r="E74" s="71"/>
      <c r="F74" s="71"/>
      <c r="G74" s="71"/>
      <c r="H74" s="71"/>
      <c r="I74" s="71"/>
      <c r="J74" s="71"/>
      <c r="K74" s="71"/>
      <c r="L74" s="71"/>
      <c r="M74" s="71"/>
      <c r="N74" s="71"/>
      <c r="O74" s="71"/>
      <c r="P74" s="71"/>
      <c r="Q74" s="71"/>
      <c r="R74" s="71"/>
      <c r="S74" s="71"/>
      <c r="T74" s="71"/>
      <c r="U74" s="71"/>
    </row>
    <row r="75" spans="1:21" x14ac:dyDescent="0.25">
      <c r="A75" s="71"/>
      <c r="B75" s="71"/>
      <c r="C75" s="71"/>
      <c r="D75" s="71"/>
      <c r="E75" s="71"/>
      <c r="F75" s="71"/>
      <c r="G75" s="71"/>
      <c r="H75" s="71"/>
      <c r="I75" s="71"/>
      <c r="J75" s="71"/>
      <c r="K75" s="71"/>
      <c r="L75" s="71"/>
      <c r="M75" s="71"/>
      <c r="N75" s="71"/>
      <c r="O75" s="71"/>
      <c r="P75" s="71"/>
      <c r="Q75" s="71"/>
      <c r="R75" s="71"/>
      <c r="S75" s="71"/>
      <c r="T75" s="71"/>
      <c r="U75" s="71"/>
    </row>
    <row r="76" spans="1:21" x14ac:dyDescent="0.25">
      <c r="A76" s="71"/>
      <c r="B76" s="71"/>
      <c r="C76" s="71"/>
      <c r="D76" s="71"/>
      <c r="E76" s="71"/>
      <c r="F76" s="71"/>
      <c r="G76" s="71"/>
      <c r="H76" s="71"/>
      <c r="I76" s="71"/>
      <c r="J76" s="71"/>
      <c r="K76" s="71"/>
      <c r="L76" s="71"/>
      <c r="M76" s="71"/>
      <c r="N76" s="71"/>
      <c r="O76" s="71"/>
      <c r="P76" s="71"/>
      <c r="Q76" s="71"/>
      <c r="R76" s="71"/>
      <c r="S76" s="71"/>
      <c r="T76" s="71"/>
      <c r="U76" s="71"/>
    </row>
    <row r="77" spans="1:21" x14ac:dyDescent="0.25">
      <c r="A77" s="71"/>
      <c r="B77" s="71"/>
      <c r="C77" s="71"/>
      <c r="D77" s="71"/>
      <c r="E77" s="71"/>
      <c r="F77" s="71"/>
      <c r="G77" s="71"/>
      <c r="H77" s="71"/>
      <c r="I77" s="71"/>
      <c r="J77" s="71"/>
      <c r="K77" s="71"/>
      <c r="L77" s="71"/>
      <c r="M77" s="71"/>
      <c r="N77" s="71"/>
      <c r="O77" s="71"/>
      <c r="P77" s="71"/>
      <c r="Q77" s="71"/>
      <c r="R77" s="71"/>
      <c r="S77" s="71"/>
      <c r="T77" s="71"/>
      <c r="U77" s="71"/>
    </row>
    <row r="78" spans="1:21" x14ac:dyDescent="0.25">
      <c r="A78" s="71"/>
      <c r="B78" s="71"/>
      <c r="C78" s="71"/>
      <c r="D78" s="71"/>
      <c r="E78" s="71"/>
      <c r="F78" s="71"/>
      <c r="G78" s="71"/>
      <c r="H78" s="71"/>
      <c r="I78" s="71"/>
      <c r="J78" s="71"/>
      <c r="K78" s="71"/>
      <c r="L78" s="71"/>
      <c r="M78" s="71"/>
      <c r="N78" s="71"/>
      <c r="O78" s="71"/>
      <c r="P78" s="71"/>
      <c r="Q78" s="71"/>
      <c r="R78" s="71"/>
      <c r="S78" s="71"/>
      <c r="T78" s="71"/>
      <c r="U78" s="71"/>
    </row>
    <row r="79" spans="1:21" x14ac:dyDescent="0.25">
      <c r="A79" s="71"/>
      <c r="B79" s="71"/>
      <c r="C79" s="71"/>
      <c r="D79" s="71"/>
      <c r="E79" s="71"/>
      <c r="F79" s="71"/>
      <c r="G79" s="71"/>
      <c r="H79" s="71"/>
      <c r="I79" s="71"/>
      <c r="J79" s="71"/>
      <c r="K79" s="71"/>
      <c r="L79" s="71"/>
      <c r="M79" s="71"/>
      <c r="N79" s="71"/>
      <c r="O79" s="71"/>
      <c r="P79" s="71"/>
      <c r="Q79" s="71"/>
      <c r="R79" s="71"/>
      <c r="S79" s="71"/>
      <c r="T79" s="71"/>
      <c r="U79" s="71"/>
    </row>
    <row r="80" spans="1:21" x14ac:dyDescent="0.25">
      <c r="A80" s="71"/>
      <c r="B80" s="71"/>
      <c r="C80" s="71"/>
      <c r="D80" s="71"/>
      <c r="E80" s="71"/>
      <c r="F80" s="71"/>
      <c r="G80" s="71"/>
      <c r="H80" s="71"/>
      <c r="I80" s="71"/>
      <c r="J80" s="71"/>
      <c r="K80" s="71"/>
      <c r="L80" s="71"/>
      <c r="M80" s="71"/>
      <c r="N80" s="71"/>
      <c r="O80" s="71"/>
      <c r="P80" s="71"/>
      <c r="Q80" s="71"/>
      <c r="R80" s="71"/>
      <c r="S80" s="71"/>
      <c r="T80" s="71"/>
      <c r="U80" s="71"/>
    </row>
  </sheetData>
  <sheetProtection algorithmName="SHA-512" hashValue="fljiG2iaUJQFDLj7N2XOPaPB/kMAgE5PVW+Vs/opFUwT0n1VC82+h7Tfp8i35cgy8yxw3R1byz6l9d6Vmttp8w==" saltValue="RMG35uJKxD8qhK3CJ9XSeA==" spinCount="100000" sheet="1" objects="1" scenarios="1"/>
  <mergeCells count="20">
    <mergeCell ref="F65:I65"/>
    <mergeCell ref="F67:I67"/>
    <mergeCell ref="C52:F53"/>
    <mergeCell ref="C55:F56"/>
    <mergeCell ref="C58:F58"/>
    <mergeCell ref="C59:F59"/>
    <mergeCell ref="C61:F61"/>
    <mergeCell ref="G52:K53"/>
    <mergeCell ref="L18:N18"/>
    <mergeCell ref="D14:G14"/>
    <mergeCell ref="B2:I3"/>
    <mergeCell ref="F63:I63"/>
    <mergeCell ref="B50:I50"/>
    <mergeCell ref="B5:I5"/>
    <mergeCell ref="F7:I7"/>
    <mergeCell ref="G46:H46"/>
    <mergeCell ref="G47:H47"/>
    <mergeCell ref="G42:H42"/>
    <mergeCell ref="G43:H43"/>
    <mergeCell ref="G44:H44"/>
  </mergeCells>
  <phoneticPr fontId="18" type="noConversion"/>
  <pageMargins left="0" right="0" top="0" bottom="0" header="0.3" footer="0.3"/>
  <pageSetup scale="85"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workbookViewId="0">
      <selection activeCell="E5" sqref="E5"/>
    </sheetView>
  </sheetViews>
  <sheetFormatPr defaultColWidth="8.7109375" defaultRowHeight="15" x14ac:dyDescent="0.25"/>
  <cols>
    <col min="1" max="1" width="8.7109375" customWidth="1"/>
    <col min="2" max="2" width="17.7109375" customWidth="1"/>
    <col min="3" max="3" width="10.7109375" customWidth="1"/>
    <col min="4" max="4" width="11.42578125" customWidth="1"/>
    <col min="5" max="5" width="11.140625" customWidth="1"/>
    <col min="6" max="6" width="8.28515625" customWidth="1"/>
    <col min="7" max="7" width="9.7109375" bestFit="1" customWidth="1"/>
    <col min="8" max="8" width="9.42578125" customWidth="1"/>
    <col min="9" max="9" width="9.7109375" customWidth="1"/>
    <col min="10" max="10" width="15.28515625" customWidth="1"/>
    <col min="11" max="11" width="1.140625" customWidth="1"/>
    <col min="12" max="12" width="10.42578125" customWidth="1"/>
    <col min="13" max="14" width="10" customWidth="1"/>
  </cols>
  <sheetData>
    <row r="1" spans="1:18" ht="18.75" x14ac:dyDescent="0.3">
      <c r="B1" s="3" t="s">
        <v>8</v>
      </c>
      <c r="L1">
        <v>53.64</v>
      </c>
      <c r="M1">
        <v>-1.52</v>
      </c>
      <c r="N1">
        <f>L1+M1</f>
        <v>52.12</v>
      </c>
    </row>
    <row r="2" spans="1:18" ht="18.75" x14ac:dyDescent="0.3">
      <c r="A2" s="2" t="s">
        <v>9</v>
      </c>
      <c r="B2" s="3"/>
      <c r="C2" s="1">
        <v>1</v>
      </c>
    </row>
    <row r="3" spans="1:18" ht="9" customHeight="1" x14ac:dyDescent="0.25"/>
    <row r="4" spans="1:18" ht="15.75" x14ac:dyDescent="0.25">
      <c r="B4" s="4" t="s">
        <v>0</v>
      </c>
      <c r="C4" s="5" t="s">
        <v>10</v>
      </c>
      <c r="D4" s="5" t="s">
        <v>11</v>
      </c>
      <c r="E4" s="5" t="s">
        <v>12</v>
      </c>
      <c r="F4" s="5" t="s">
        <v>2</v>
      </c>
      <c r="G4" s="5" t="s">
        <v>14</v>
      </c>
      <c r="H4" s="5" t="s">
        <v>15</v>
      </c>
      <c r="I4" s="5" t="s">
        <v>16</v>
      </c>
      <c r="J4" s="5" t="s">
        <v>17</v>
      </c>
      <c r="K4" s="1"/>
      <c r="L4" s="5" t="s">
        <v>50</v>
      </c>
      <c r="M4" s="5" t="s">
        <v>6</v>
      </c>
      <c r="N4" s="5" t="s">
        <v>18</v>
      </c>
    </row>
    <row r="5" spans="1:18" ht="15.75" x14ac:dyDescent="0.25">
      <c r="A5" s="6" t="s">
        <v>19</v>
      </c>
      <c r="C5" s="7"/>
      <c r="D5" s="7"/>
      <c r="E5" s="41">
        <f>'Retailer X-Ray'!J13</f>
        <v>4.5</v>
      </c>
      <c r="F5" s="7"/>
      <c r="G5" s="7"/>
      <c r="H5" s="7"/>
      <c r="I5" s="7"/>
      <c r="J5" s="7"/>
      <c r="K5" s="7"/>
      <c r="L5" s="32" t="s">
        <v>13</v>
      </c>
      <c r="M5" s="22" t="s">
        <v>49</v>
      </c>
    </row>
    <row r="6" spans="1:18" x14ac:dyDescent="0.25">
      <c r="B6" s="12" t="s">
        <v>20</v>
      </c>
      <c r="C6" s="15">
        <f>'Retailer X-Ray'!E33</f>
        <v>0</v>
      </c>
      <c r="D6" s="15">
        <v>50.41</v>
      </c>
      <c r="E6" s="15">
        <f>E5</f>
        <v>4.5</v>
      </c>
      <c r="F6" s="30">
        <v>0</v>
      </c>
      <c r="G6" s="15">
        <f t="shared" ref="G6:G10" si="0">D6+E6+F6</f>
        <v>54.91</v>
      </c>
      <c r="H6" s="15">
        <f>G6-C6</f>
        <v>54.91</v>
      </c>
      <c r="I6" s="34">
        <f>'Retailer X-Ray'!F33</f>
        <v>0</v>
      </c>
      <c r="J6" s="15">
        <f t="shared" ref="J6:J11" si="1">I6*H6*52</f>
        <v>0</v>
      </c>
      <c r="K6" s="7"/>
      <c r="L6" s="10">
        <f t="shared" ref="L6:L10" si="2">H6*I6</f>
        <v>0</v>
      </c>
      <c r="M6" s="35">
        <v>0</v>
      </c>
      <c r="N6" s="10">
        <f>M6*I6*52</f>
        <v>0</v>
      </c>
    </row>
    <row r="7" spans="1:18" x14ac:dyDescent="0.25">
      <c r="B7" s="12" t="s">
        <v>21</v>
      </c>
      <c r="C7" s="15">
        <f>'Retailer X-Ray'!E35</f>
        <v>0</v>
      </c>
      <c r="D7" s="15">
        <v>55.29</v>
      </c>
      <c r="E7" s="15">
        <f>E6</f>
        <v>4.5</v>
      </c>
      <c r="F7" s="30">
        <f>F6</f>
        <v>0</v>
      </c>
      <c r="G7" s="15">
        <f t="shared" si="0"/>
        <v>59.79</v>
      </c>
      <c r="H7" s="15">
        <f t="shared" ref="H7:H9" si="3">G7-C7</f>
        <v>59.79</v>
      </c>
      <c r="I7" s="34">
        <f>'Retailer X-Ray'!F35</f>
        <v>0</v>
      </c>
      <c r="J7" s="15">
        <f t="shared" si="1"/>
        <v>0</v>
      </c>
      <c r="K7" s="7"/>
      <c r="L7" s="10">
        <f t="shared" si="2"/>
        <v>0</v>
      </c>
      <c r="M7" s="35">
        <v>0</v>
      </c>
      <c r="N7" s="10">
        <f>M7*I7*52</f>
        <v>0</v>
      </c>
    </row>
    <row r="8" spans="1:18" x14ac:dyDescent="0.25">
      <c r="B8" s="12" t="s">
        <v>22</v>
      </c>
      <c r="C8" s="15">
        <f>'Retailer X-Ray'!E34</f>
        <v>0</v>
      </c>
      <c r="D8" s="15">
        <v>51.03</v>
      </c>
      <c r="E8" s="15">
        <f>E7</f>
        <v>4.5</v>
      </c>
      <c r="F8" s="30">
        <f>F6</f>
        <v>0</v>
      </c>
      <c r="G8" s="15">
        <f t="shared" si="0"/>
        <v>55.53</v>
      </c>
      <c r="H8" s="15">
        <f t="shared" si="3"/>
        <v>55.53</v>
      </c>
      <c r="I8" s="34">
        <f>'Retailer X-Ray'!F34</f>
        <v>0</v>
      </c>
      <c r="J8" s="15">
        <f t="shared" si="1"/>
        <v>0</v>
      </c>
      <c r="K8" s="7"/>
      <c r="L8" s="10">
        <f t="shared" si="2"/>
        <v>0</v>
      </c>
      <c r="M8" s="35">
        <v>0</v>
      </c>
      <c r="N8" s="10">
        <f>M8*I8*52</f>
        <v>0</v>
      </c>
    </row>
    <row r="9" spans="1:18" x14ac:dyDescent="0.25">
      <c r="A9" t="s">
        <v>0</v>
      </c>
      <c r="B9" s="12" t="s">
        <v>23</v>
      </c>
      <c r="C9" s="15">
        <f>'Retailer X-Ray'!E36</f>
        <v>0</v>
      </c>
      <c r="D9" s="15">
        <v>46.55</v>
      </c>
      <c r="E9" s="15">
        <f>E8</f>
        <v>4.5</v>
      </c>
      <c r="F9" s="30">
        <f>F6</f>
        <v>0</v>
      </c>
      <c r="G9" s="15">
        <f t="shared" si="0"/>
        <v>51.05</v>
      </c>
      <c r="H9" s="15">
        <f t="shared" si="3"/>
        <v>51.05</v>
      </c>
      <c r="I9" s="34">
        <f>'Retailer X-Ray'!F36</f>
        <v>0</v>
      </c>
      <c r="J9" s="15">
        <f t="shared" si="1"/>
        <v>0</v>
      </c>
      <c r="K9" s="7"/>
      <c r="L9" s="10">
        <f t="shared" si="2"/>
        <v>0</v>
      </c>
      <c r="M9" s="35">
        <v>0</v>
      </c>
      <c r="N9" s="10">
        <f>M9*I9*52</f>
        <v>0</v>
      </c>
      <c r="O9" t="s">
        <v>0</v>
      </c>
      <c r="P9" t="s">
        <v>0</v>
      </c>
      <c r="Q9" t="s">
        <v>0</v>
      </c>
      <c r="R9" t="s">
        <v>0</v>
      </c>
    </row>
    <row r="10" spans="1:18" x14ac:dyDescent="0.25">
      <c r="A10" t="s">
        <v>0</v>
      </c>
      <c r="B10" s="12" t="s">
        <v>55</v>
      </c>
      <c r="C10" s="15">
        <f>'Retailer X-Ray'!E37</f>
        <v>0</v>
      </c>
      <c r="D10" s="15">
        <v>45.92</v>
      </c>
      <c r="E10" s="15">
        <f>E9</f>
        <v>4.5</v>
      </c>
      <c r="F10" s="30">
        <f>F7</f>
        <v>0</v>
      </c>
      <c r="G10" s="15">
        <f t="shared" si="0"/>
        <v>50.42</v>
      </c>
      <c r="H10" s="15">
        <f t="shared" ref="H10:H11" si="4">G10-C10</f>
        <v>50.42</v>
      </c>
      <c r="I10" s="34">
        <f>'Retailer X-Ray'!F37</f>
        <v>0</v>
      </c>
      <c r="J10" s="15">
        <f t="shared" si="1"/>
        <v>0</v>
      </c>
      <c r="K10" s="7"/>
      <c r="L10" s="10">
        <f t="shared" si="2"/>
        <v>0</v>
      </c>
      <c r="M10" s="35"/>
      <c r="N10" s="10"/>
    </row>
    <row r="11" spans="1:18" x14ac:dyDescent="0.25">
      <c r="B11" s="12" t="str">
        <f>'Retailer X-Ray'!C38</f>
        <v>Promo Cigs (enter only if currently with Hackney)</v>
      </c>
      <c r="C11" s="7"/>
      <c r="D11" s="42">
        <v>0</v>
      </c>
      <c r="E11" s="15">
        <f>E9</f>
        <v>4.5</v>
      </c>
      <c r="F11" s="30">
        <v>0</v>
      </c>
      <c r="G11" s="10">
        <v>1.36</v>
      </c>
      <c r="H11" s="15">
        <f t="shared" si="4"/>
        <v>1.36</v>
      </c>
      <c r="I11" s="34">
        <f>'Retailer X-Ray'!F38</f>
        <v>0</v>
      </c>
      <c r="J11" s="15">
        <f t="shared" si="1"/>
        <v>0</v>
      </c>
      <c r="K11" s="7"/>
      <c r="L11" s="10">
        <f>H12*I12</f>
        <v>0</v>
      </c>
      <c r="M11" s="35">
        <v>0</v>
      </c>
      <c r="N11" s="10">
        <f>M11*I12*52</f>
        <v>0</v>
      </c>
    </row>
    <row r="12" spans="1:18" x14ac:dyDescent="0.25">
      <c r="B12" s="12" t="s">
        <v>30</v>
      </c>
      <c r="C12" s="15">
        <f>((C6+C7+C8+C9+C10)/5)</f>
        <v>0</v>
      </c>
      <c r="D12" s="15">
        <f>(D6+D7+D8+D9+D10)/5</f>
        <v>49.839999999999996</v>
      </c>
      <c r="E12" s="15">
        <f>E10</f>
        <v>4.5</v>
      </c>
      <c r="F12" s="30">
        <v>0</v>
      </c>
      <c r="G12" s="15">
        <f>D12+E11+F11</f>
        <v>54.339999999999996</v>
      </c>
      <c r="H12" s="15">
        <f>G12-C12</f>
        <v>54.339999999999996</v>
      </c>
      <c r="I12" s="34">
        <f>'Retailer X-Ray'!F40</f>
        <v>0</v>
      </c>
      <c r="J12" s="15">
        <f>I12*H12*52</f>
        <v>0</v>
      </c>
      <c r="K12" s="7"/>
      <c r="L12" s="10">
        <f>SUM(L6:L11)</f>
        <v>0</v>
      </c>
      <c r="M12" s="35"/>
      <c r="N12" s="10">
        <f>SUM(N6:N11)</f>
        <v>0</v>
      </c>
    </row>
    <row r="13" spans="1:18" x14ac:dyDescent="0.25">
      <c r="C13" s="7"/>
      <c r="D13" s="7"/>
      <c r="E13" s="7">
        <v>43.64</v>
      </c>
      <c r="F13" s="7">
        <v>1.1599999999999999</v>
      </c>
      <c r="G13" s="7">
        <f>E13-F13</f>
        <v>42.480000000000004</v>
      </c>
      <c r="H13" s="7"/>
      <c r="I13" s="7"/>
      <c r="J13" s="7">
        <f>SUM(J6:J12)</f>
        <v>0</v>
      </c>
      <c r="K13" s="7"/>
      <c r="L13" s="7" t="s">
        <v>0</v>
      </c>
      <c r="M13" s="35"/>
      <c r="N13" s="10"/>
    </row>
    <row r="14" spans="1:18" x14ac:dyDescent="0.25">
      <c r="B14" s="4" t="s">
        <v>0</v>
      </c>
      <c r="L14" s="10"/>
      <c r="M14" s="36"/>
    </row>
    <row r="15" spans="1:18" ht="15.75" x14ac:dyDescent="0.25">
      <c r="A15" s="6" t="s">
        <v>24</v>
      </c>
      <c r="E15" s="58">
        <f>'Retailer X-Ray'!K13</f>
        <v>0.128</v>
      </c>
      <c r="L15" s="10"/>
      <c r="M15" s="36"/>
    </row>
    <row r="16" spans="1:18" x14ac:dyDescent="0.25">
      <c r="B16" s="14" t="s">
        <v>25</v>
      </c>
      <c r="C16" s="15">
        <f>'Retailer X-Ray'!E42</f>
        <v>0</v>
      </c>
      <c r="D16" s="15">
        <v>17.55</v>
      </c>
      <c r="E16" s="15">
        <f>D16*$E$15</f>
        <v>2.2464</v>
      </c>
      <c r="F16" s="30">
        <v>0</v>
      </c>
      <c r="G16" s="15">
        <f>D16+E16</f>
        <v>19.796400000000002</v>
      </c>
      <c r="H16" s="15">
        <f t="shared" ref="H16:H18" si="5">G16-C16</f>
        <v>19.796400000000002</v>
      </c>
      <c r="I16" s="18">
        <f>'Retailer X-Ray'!F42</f>
        <v>0</v>
      </c>
      <c r="J16" s="16">
        <f>I16*H16*52</f>
        <v>0</v>
      </c>
      <c r="L16" s="10">
        <f t="shared" ref="L16:L20" si="6">H16*I16</f>
        <v>0</v>
      </c>
      <c r="M16" s="35">
        <v>0</v>
      </c>
      <c r="N16" s="10">
        <f>M16*I16*52</f>
        <v>0</v>
      </c>
    </row>
    <row r="17" spans="1:14" x14ac:dyDescent="0.25">
      <c r="B17" s="14" t="s">
        <v>26</v>
      </c>
      <c r="C17" s="15">
        <f>'Retailer X-Ray'!E43</f>
        <v>0</v>
      </c>
      <c r="D17" s="15">
        <v>13.43</v>
      </c>
      <c r="E17" s="15">
        <f t="shared" ref="E17:E20" si="7">D17*$E$15</f>
        <v>1.7190399999999999</v>
      </c>
      <c r="F17" s="30">
        <f>F16</f>
        <v>0</v>
      </c>
      <c r="G17" s="15">
        <f t="shared" ref="G17:G20" si="8">D17+E17</f>
        <v>15.149039999999999</v>
      </c>
      <c r="H17" s="15">
        <f t="shared" si="5"/>
        <v>15.149039999999999</v>
      </c>
      <c r="I17" s="18">
        <f>'Retailer X-Ray'!F43</f>
        <v>0</v>
      </c>
      <c r="J17" s="16">
        <f>I17*H17*52</f>
        <v>0</v>
      </c>
      <c r="L17" s="10">
        <f t="shared" si="6"/>
        <v>0</v>
      </c>
      <c r="M17" s="35">
        <v>0</v>
      </c>
      <c r="N17" s="10">
        <f>M17*I17*52</f>
        <v>0</v>
      </c>
    </row>
    <row r="18" spans="1:14" x14ac:dyDescent="0.25">
      <c r="B18" s="14" t="s">
        <v>7</v>
      </c>
      <c r="C18" s="15">
        <f>'Retailer X-Ray'!E44</f>
        <v>0</v>
      </c>
      <c r="D18" s="15">
        <v>13.43</v>
      </c>
      <c r="E18" s="15">
        <f t="shared" si="7"/>
        <v>1.7190399999999999</v>
      </c>
      <c r="F18" s="30">
        <f>F16</f>
        <v>0</v>
      </c>
      <c r="G18" s="15">
        <f t="shared" si="8"/>
        <v>15.149039999999999</v>
      </c>
      <c r="H18" s="15">
        <f t="shared" si="5"/>
        <v>15.149039999999999</v>
      </c>
      <c r="I18" s="18">
        <f>'Retailer X-Ray'!F44</f>
        <v>0</v>
      </c>
      <c r="J18" s="16">
        <f>I18*H18*52</f>
        <v>0</v>
      </c>
      <c r="L18" s="10">
        <f t="shared" si="6"/>
        <v>0</v>
      </c>
      <c r="M18" s="35">
        <v>0</v>
      </c>
      <c r="N18" s="10">
        <f>M18*I18*52</f>
        <v>0</v>
      </c>
    </row>
    <row r="19" spans="1:14" x14ac:dyDescent="0.25">
      <c r="B19" s="14" t="str">
        <f>'Retailer X-Ray'!C46</f>
        <v>Wh Owl FF Grape(2/.99) 30 - 2pk</v>
      </c>
      <c r="C19" s="15">
        <f>'Retailer X-Ray'!E46</f>
        <v>0</v>
      </c>
      <c r="D19" s="15">
        <v>16.489999999999998</v>
      </c>
      <c r="E19" s="15">
        <f t="shared" si="7"/>
        <v>2.1107199999999997</v>
      </c>
      <c r="F19" s="30">
        <f>F16</f>
        <v>0</v>
      </c>
      <c r="G19" s="15">
        <f t="shared" si="8"/>
        <v>18.600719999999999</v>
      </c>
      <c r="H19" s="15">
        <f t="shared" ref="H19:H20" si="9">G19-C19</f>
        <v>18.600719999999999</v>
      </c>
      <c r="I19" s="18">
        <f>'Retailer X-Ray'!F46</f>
        <v>0</v>
      </c>
      <c r="J19" s="16">
        <f t="shared" ref="J19:J20" si="10">I19*H19*52</f>
        <v>0</v>
      </c>
      <c r="L19" s="10">
        <f t="shared" si="6"/>
        <v>0</v>
      </c>
      <c r="M19" s="35">
        <v>0</v>
      </c>
      <c r="N19" s="10">
        <f>M19*I19*52</f>
        <v>0</v>
      </c>
    </row>
    <row r="20" spans="1:14" x14ac:dyDescent="0.25">
      <c r="B20" s="14" t="str">
        <f>'Retailer X-Ray'!C47</f>
        <v>Black&amp;Mild Jazz (2/.99)    15 - 2pk</v>
      </c>
      <c r="C20" s="15">
        <f>'Retailer X-Ray'!E47</f>
        <v>0</v>
      </c>
      <c r="D20" s="15">
        <v>8.11</v>
      </c>
      <c r="E20" s="15">
        <f t="shared" si="7"/>
        <v>1.0380799999999999</v>
      </c>
      <c r="F20" s="30"/>
      <c r="G20" s="15">
        <f t="shared" si="8"/>
        <v>9.1480800000000002</v>
      </c>
      <c r="H20" s="15">
        <f t="shared" si="9"/>
        <v>9.1480800000000002</v>
      </c>
      <c r="I20" s="18">
        <f>'Retailer X-Ray'!F47</f>
        <v>0</v>
      </c>
      <c r="J20" s="16">
        <f t="shared" si="10"/>
        <v>0</v>
      </c>
      <c r="L20" s="10">
        <f t="shared" si="6"/>
        <v>0</v>
      </c>
      <c r="M20" s="35"/>
      <c r="N20" s="10"/>
    </row>
    <row r="21" spans="1:14" x14ac:dyDescent="0.25">
      <c r="I21" s="19">
        <f>SUM(I16:I20)</f>
        <v>0</v>
      </c>
      <c r="J21" s="7">
        <f>SUM(J16:J20)</f>
        <v>0</v>
      </c>
      <c r="L21" s="10">
        <f>SUM(L16:L20)</f>
        <v>0</v>
      </c>
      <c r="M21" s="36">
        <v>0</v>
      </c>
      <c r="N21" s="7">
        <f>SUM(N16:N20)</f>
        <v>0</v>
      </c>
    </row>
    <row r="22" spans="1:14" x14ac:dyDescent="0.25">
      <c r="B22" s="4" t="s">
        <v>0</v>
      </c>
      <c r="J22" s="7" t="s">
        <v>0</v>
      </c>
      <c r="L22" s="7" t="s">
        <v>0</v>
      </c>
      <c r="M22" s="36"/>
    </row>
    <row r="23" spans="1:14" ht="15.75" x14ac:dyDescent="0.25">
      <c r="A23" s="6" t="s">
        <v>27</v>
      </c>
      <c r="M23" s="36"/>
    </row>
    <row r="24" spans="1:14" x14ac:dyDescent="0.25">
      <c r="B24" s="14" t="str">
        <f>'Retailer X-Ray'!C19</f>
        <v>Combo Chd Chs Crk                    6.3oz</v>
      </c>
      <c r="C24" s="15">
        <f>'Retailer X-Ray'!E19</f>
        <v>0</v>
      </c>
      <c r="D24" s="15">
        <v>1.48</v>
      </c>
      <c r="E24" s="15"/>
      <c r="F24" s="30">
        <v>0</v>
      </c>
      <c r="G24" s="15">
        <f>D24+F24</f>
        <v>1.48</v>
      </c>
      <c r="H24" s="15">
        <f t="shared" ref="H24:H26" si="11">G24-C24</f>
        <v>1.48</v>
      </c>
      <c r="I24" s="18">
        <f>'Retailer X-Ray'!I20/2</f>
        <v>0</v>
      </c>
      <c r="J24" s="16">
        <f>I24*H24*52</f>
        <v>0</v>
      </c>
      <c r="K24" s="7" t="s">
        <v>0</v>
      </c>
      <c r="L24" s="10">
        <f>H24*I24</f>
        <v>0</v>
      </c>
      <c r="M24" s="36"/>
    </row>
    <row r="25" spans="1:14" x14ac:dyDescent="0.25">
      <c r="B25" s="14" t="str">
        <f>'Retailer X-Ray'!C18</f>
        <v>Reeses Big Cup                 36ct - 1.5oz</v>
      </c>
      <c r="C25" s="15">
        <f>'Retailer X-Ray'!E18</f>
        <v>0</v>
      </c>
      <c r="D25" s="15">
        <v>22.1</v>
      </c>
      <c r="E25" s="14"/>
      <c r="F25" s="30">
        <f>F24</f>
        <v>0</v>
      </c>
      <c r="G25" s="15">
        <f>D25+F25</f>
        <v>22.1</v>
      </c>
      <c r="H25" s="15">
        <f t="shared" si="11"/>
        <v>22.1</v>
      </c>
      <c r="I25" s="18">
        <f>'Retailer X-Ray'!I18/2</f>
        <v>0</v>
      </c>
      <c r="J25" s="16">
        <f>I25*H25*52</f>
        <v>0</v>
      </c>
      <c r="L25" s="10">
        <f t="shared" ref="L25:L33" si="12">H25*I25</f>
        <v>0</v>
      </c>
      <c r="M25" s="36"/>
    </row>
    <row r="26" spans="1:14" x14ac:dyDescent="0.25">
      <c r="B26" s="14" t="str">
        <f>'Retailer X-Ray'!C17</f>
        <v>Snickers King Size Bar</v>
      </c>
      <c r="C26" s="15">
        <f>'Retailer X-Ray'!E17</f>
        <v>0</v>
      </c>
      <c r="D26" s="15">
        <v>26.46</v>
      </c>
      <c r="E26" s="14"/>
      <c r="F26" s="30">
        <f>F24</f>
        <v>0</v>
      </c>
      <c r="G26" s="15">
        <f>D26+F26</f>
        <v>26.46</v>
      </c>
      <c r="H26" s="15">
        <f t="shared" si="11"/>
        <v>26.46</v>
      </c>
      <c r="I26" s="18">
        <f>'Retailer X-Ray'!I18/2</f>
        <v>0</v>
      </c>
      <c r="J26" s="16">
        <f>I26*H26*52</f>
        <v>0</v>
      </c>
      <c r="L26" s="10">
        <f t="shared" si="12"/>
        <v>0</v>
      </c>
      <c r="M26" s="36"/>
    </row>
    <row r="27" spans="1:14" x14ac:dyDescent="0.25">
      <c r="B27" t="s">
        <v>0</v>
      </c>
      <c r="J27" s="7" t="s">
        <v>0</v>
      </c>
      <c r="L27" s="10">
        <f t="shared" si="12"/>
        <v>0</v>
      </c>
      <c r="M27" s="36"/>
    </row>
    <row r="28" spans="1:14" x14ac:dyDescent="0.25">
      <c r="B28" s="14" t="str">
        <f>'Retailer X-Ray'!C20</f>
        <v>Slim Jim Giant Mild          24ct -.97oz</v>
      </c>
      <c r="C28" s="15">
        <f>'Retailer X-Ray'!E20</f>
        <v>0</v>
      </c>
      <c r="D28" s="15">
        <v>19.239999999999998</v>
      </c>
      <c r="E28" s="14"/>
      <c r="F28" s="30">
        <f t="shared" ref="F28:F36" si="13">F26</f>
        <v>0</v>
      </c>
      <c r="G28" s="15">
        <f t="shared" ref="G28" si="14">D28+F28</f>
        <v>19.239999999999998</v>
      </c>
      <c r="H28" s="15">
        <f t="shared" ref="H28" si="15">G28-C28</f>
        <v>19.239999999999998</v>
      </c>
      <c r="I28" s="18">
        <f>'Retailer X-Ray'!I20/2</f>
        <v>0</v>
      </c>
      <c r="J28" s="16">
        <f t="shared" ref="J28" si="16">I28*H28*52</f>
        <v>0</v>
      </c>
      <c r="L28" s="10">
        <f t="shared" si="12"/>
        <v>0</v>
      </c>
      <c r="M28" s="36"/>
    </row>
    <row r="29" spans="1:14" x14ac:dyDescent="0.25">
      <c r="B29" s="14" t="str">
        <f>'Retailer X-Ray'!C21</f>
        <v>Lil Drug Aleve                       6 - 2 dose</v>
      </c>
      <c r="C29" s="15">
        <f>'Retailer X-Ray'!E21</f>
        <v>0</v>
      </c>
      <c r="D29" s="15">
        <v>5.96</v>
      </c>
      <c r="E29" s="14"/>
      <c r="F29" s="30">
        <f t="shared" si="13"/>
        <v>0</v>
      </c>
      <c r="G29" s="15">
        <f t="shared" ref="G29:G32" si="17">D29+F29</f>
        <v>5.96</v>
      </c>
      <c r="H29" s="15">
        <f t="shared" ref="H29:H32" si="18">G29-C29</f>
        <v>5.96</v>
      </c>
      <c r="I29" s="18">
        <f>'Retailer X-Ray'!I22/2</f>
        <v>0</v>
      </c>
      <c r="J29" s="16">
        <f t="shared" ref="J29:J33" si="19">I29*H29*52</f>
        <v>0</v>
      </c>
      <c r="L29" s="10">
        <f t="shared" si="12"/>
        <v>0</v>
      </c>
      <c r="M29" s="36"/>
    </row>
    <row r="30" spans="1:14" x14ac:dyDescent="0.25">
      <c r="B30" s="14" t="str">
        <f>'Retailer X-Ray'!C22</f>
        <v>Trojan Ribbed                           6 - 3 ct</v>
      </c>
      <c r="C30" s="15">
        <f>'Retailer X-Ray'!E22</f>
        <v>0</v>
      </c>
      <c r="D30" s="15">
        <v>9.14</v>
      </c>
      <c r="E30" s="14"/>
      <c r="F30" s="30">
        <f t="shared" si="13"/>
        <v>0</v>
      </c>
      <c r="G30" s="15">
        <f t="shared" si="17"/>
        <v>9.14</v>
      </c>
      <c r="H30" s="15">
        <f t="shared" si="18"/>
        <v>9.14</v>
      </c>
      <c r="I30" s="18">
        <f>'Retailer X-Ray'!I22/2</f>
        <v>0</v>
      </c>
      <c r="J30" s="16">
        <f t="shared" si="19"/>
        <v>0</v>
      </c>
      <c r="L30" s="10">
        <f t="shared" si="12"/>
        <v>0</v>
      </c>
      <c r="M30" s="36"/>
    </row>
    <row r="31" spans="1:14" x14ac:dyDescent="0.25">
      <c r="B31" s="14" t="str">
        <f>'Retailer X-Ray'!C23</f>
        <v>Hytop Sugar                             10 - 4lb</v>
      </c>
      <c r="C31" s="15">
        <f>'Retailer X-Ray'!E23</f>
        <v>0</v>
      </c>
      <c r="D31" s="15">
        <v>24.79</v>
      </c>
      <c r="E31" s="14"/>
      <c r="F31" s="30">
        <f t="shared" si="13"/>
        <v>0</v>
      </c>
      <c r="G31" s="15">
        <f t="shared" si="17"/>
        <v>24.79</v>
      </c>
      <c r="H31" s="15">
        <f t="shared" si="18"/>
        <v>24.79</v>
      </c>
      <c r="I31" s="18">
        <f>'Retailer X-Ray'!I24/2</f>
        <v>0</v>
      </c>
      <c r="J31" s="16">
        <f t="shared" si="19"/>
        <v>0</v>
      </c>
      <c r="L31" s="10">
        <f t="shared" si="12"/>
        <v>0</v>
      </c>
      <c r="M31" s="36"/>
    </row>
    <row r="32" spans="1:14" x14ac:dyDescent="0.25">
      <c r="B32" s="14" t="str">
        <f>'Retailer X-Ray'!C24</f>
        <v>Armour Potted Meat            1 - 5.5oz</v>
      </c>
      <c r="C32" s="15">
        <f>'Retailer X-Ray'!E24</f>
        <v>0</v>
      </c>
      <c r="D32" s="15">
        <v>0.76</v>
      </c>
      <c r="E32" s="14"/>
      <c r="F32" s="30">
        <f t="shared" si="13"/>
        <v>0</v>
      </c>
      <c r="G32" s="15">
        <f t="shared" si="17"/>
        <v>0.76</v>
      </c>
      <c r="H32" s="15">
        <f t="shared" si="18"/>
        <v>0.76</v>
      </c>
      <c r="I32" s="18">
        <f>'Retailer X-Ray'!I24/2</f>
        <v>0</v>
      </c>
      <c r="J32" s="16">
        <f t="shared" si="19"/>
        <v>0</v>
      </c>
      <c r="L32" s="10">
        <f t="shared" si="12"/>
        <v>0</v>
      </c>
      <c r="M32" s="36"/>
    </row>
    <row r="33" spans="1:14" x14ac:dyDescent="0.25">
      <c r="B33" s="14" t="str">
        <f>'Retailer X-Ray'!C25</f>
        <v>Pennzoil 10w - 30                          6 qt</v>
      </c>
      <c r="C33" s="15">
        <f>'Retailer X-Ray'!E25</f>
        <v>0</v>
      </c>
      <c r="D33" s="15">
        <v>24.61</v>
      </c>
      <c r="E33" s="14" t="s">
        <v>0</v>
      </c>
      <c r="F33" s="30">
        <f t="shared" si="13"/>
        <v>0</v>
      </c>
      <c r="G33" s="15">
        <f t="shared" ref="G33" si="20">D33+F33</f>
        <v>24.61</v>
      </c>
      <c r="H33" s="15">
        <f t="shared" ref="H33" si="21">G33-C33</f>
        <v>24.61</v>
      </c>
      <c r="I33" s="18">
        <f>'Retailer X-Ray'!I26/2</f>
        <v>0</v>
      </c>
      <c r="J33" s="16">
        <f t="shared" si="19"/>
        <v>0</v>
      </c>
      <c r="L33" s="10">
        <f t="shared" si="12"/>
        <v>0</v>
      </c>
      <c r="M33" s="36"/>
    </row>
    <row r="34" spans="1:14" x14ac:dyDescent="0.25">
      <c r="B34" s="14" t="str">
        <f>'Retailer X-Ray'!C26</f>
        <v>Gumout Brake Fluid               1 - 14oz</v>
      </c>
      <c r="C34" s="15">
        <f>'Retailer X-Ray'!E26</f>
        <v>0</v>
      </c>
      <c r="D34" s="15">
        <v>2.39</v>
      </c>
      <c r="E34" s="14" t="s">
        <v>0</v>
      </c>
      <c r="F34" s="30">
        <f t="shared" si="13"/>
        <v>0</v>
      </c>
      <c r="G34" s="15">
        <f t="shared" ref="G34" si="22">D34+F34</f>
        <v>2.39</v>
      </c>
      <c r="H34" s="15">
        <f t="shared" ref="H34" si="23">G34-C34</f>
        <v>2.39</v>
      </c>
      <c r="I34" s="18">
        <f>'Retailer X-Ray'!I26/2</f>
        <v>0</v>
      </c>
      <c r="J34" s="16">
        <f t="shared" ref="J34" si="24">I34*H34*52</f>
        <v>0</v>
      </c>
      <c r="L34" s="10">
        <f t="shared" ref="L34" si="25">H34*I34</f>
        <v>0</v>
      </c>
      <c r="M34" s="36"/>
    </row>
    <row r="35" spans="1:14" x14ac:dyDescent="0.25">
      <c r="B35" s="14" t="str">
        <f>'Retailer X-Ray'!C27</f>
        <v>Nasbisco Oreo                     1 - 14.3oz</v>
      </c>
      <c r="C35" s="15">
        <f>'Retailer X-Ray'!E27</f>
        <v>0</v>
      </c>
      <c r="D35" s="15">
        <v>3.89</v>
      </c>
      <c r="E35" s="14" t="s">
        <v>0</v>
      </c>
      <c r="F35" s="30">
        <f t="shared" si="13"/>
        <v>0</v>
      </c>
      <c r="G35" s="15">
        <f t="shared" ref="G35:G36" si="26">D35+F35</f>
        <v>3.89</v>
      </c>
      <c r="H35" s="15">
        <f t="shared" ref="H35:H36" si="27">G35-C35</f>
        <v>3.89</v>
      </c>
      <c r="I35" s="18">
        <f>'Retailer X-Ray'!I28/2</f>
        <v>0</v>
      </c>
      <c r="J35" s="16">
        <f t="shared" ref="J35:J36" si="28">I35*H35*52</f>
        <v>0</v>
      </c>
      <c r="L35" s="10">
        <f t="shared" ref="L35" si="29">H35*I35</f>
        <v>0</v>
      </c>
      <c r="M35" s="36"/>
    </row>
    <row r="36" spans="1:14" x14ac:dyDescent="0.25">
      <c r="B36" s="14" t="str">
        <f>'Retailer X-Ray'!C28</f>
        <v>Nabisco Chip Ahoy                 1 - 13oz</v>
      </c>
      <c r="C36" s="15">
        <f>'Retailer X-Ray'!E28</f>
        <v>0</v>
      </c>
      <c r="D36" s="15">
        <v>3.28</v>
      </c>
      <c r="E36" s="14" t="s">
        <v>0</v>
      </c>
      <c r="F36" s="30">
        <f t="shared" si="13"/>
        <v>0</v>
      </c>
      <c r="G36" s="15">
        <f t="shared" si="26"/>
        <v>3.28</v>
      </c>
      <c r="H36" s="15">
        <f t="shared" si="27"/>
        <v>3.28</v>
      </c>
      <c r="I36" s="18">
        <f>'Retailer X-Ray'!I28/2</f>
        <v>0</v>
      </c>
      <c r="J36" s="16">
        <f t="shared" si="28"/>
        <v>0</v>
      </c>
      <c r="L36" s="10"/>
      <c r="M36" s="36"/>
    </row>
    <row r="37" spans="1:14" x14ac:dyDescent="0.25">
      <c r="B37" s="4"/>
      <c r="J37" s="7">
        <f>SUM(J24:J36)</f>
        <v>0</v>
      </c>
      <c r="L37" s="7"/>
      <c r="M37" s="36"/>
    </row>
    <row r="38" spans="1:14" x14ac:dyDescent="0.25">
      <c r="B38" s="4"/>
      <c r="J38" s="7"/>
      <c r="L38" s="7"/>
      <c r="M38" s="36"/>
    </row>
    <row r="39" spans="1:14" x14ac:dyDescent="0.25">
      <c r="A39" s="11" t="s">
        <v>48</v>
      </c>
      <c r="E39" s="15">
        <v>0</v>
      </c>
      <c r="M39" s="29">
        <v>0</v>
      </c>
      <c r="N39" s="7">
        <f>M39*E39*52</f>
        <v>0</v>
      </c>
    </row>
    <row r="40" spans="1:14" x14ac:dyDescent="0.25">
      <c r="A40" s="11"/>
    </row>
    <row r="41" spans="1:14" ht="15.75" x14ac:dyDescent="0.25">
      <c r="H41" s="6" t="s">
        <v>17</v>
      </c>
      <c r="J41" s="7">
        <f>J13+J21+J37</f>
        <v>0</v>
      </c>
    </row>
    <row r="42" spans="1:14" x14ac:dyDescent="0.25">
      <c r="H42" t="s">
        <v>67</v>
      </c>
      <c r="J42" s="10">
        <v>-500</v>
      </c>
    </row>
    <row r="43" spans="1:14" x14ac:dyDescent="0.25">
      <c r="H43" s="11" t="s">
        <v>0</v>
      </c>
      <c r="J43" s="10">
        <v>0</v>
      </c>
    </row>
    <row r="44" spans="1:14" ht="17.25" x14ac:dyDescent="0.4">
      <c r="H44" s="24" t="s">
        <v>0</v>
      </c>
      <c r="J44" s="37">
        <v>0</v>
      </c>
    </row>
    <row r="45" spans="1:14" x14ac:dyDescent="0.25">
      <c r="H45" s="11" t="s">
        <v>46</v>
      </c>
      <c r="J45" s="7">
        <f>SUM(J41:J44)</f>
        <v>-500</v>
      </c>
    </row>
    <row r="48" spans="1:14" x14ac:dyDescent="0.25">
      <c r="D48">
        <v>47</v>
      </c>
    </row>
    <row r="49" spans="2:8" x14ac:dyDescent="0.25">
      <c r="B49" t="s">
        <v>61</v>
      </c>
      <c r="C49" t="s">
        <v>62</v>
      </c>
      <c r="D49">
        <v>48.65</v>
      </c>
      <c r="E49" s="7">
        <f>G6</f>
        <v>54.91</v>
      </c>
      <c r="F49">
        <f>D49-E49</f>
        <v>-6.259999999999998</v>
      </c>
      <c r="G49">
        <f>D49*0.02</f>
        <v>0.97299999999999998</v>
      </c>
      <c r="H49">
        <f>F49-G49</f>
        <v>-7.2329999999999979</v>
      </c>
    </row>
    <row r="50" spans="2:8" x14ac:dyDescent="0.25">
      <c r="C50" t="s">
        <v>21</v>
      </c>
      <c r="D50">
        <v>52.88</v>
      </c>
      <c r="E50" s="7">
        <f t="shared" ref="E50:E53" si="30">G7</f>
        <v>59.79</v>
      </c>
    </row>
    <row r="51" spans="2:8" x14ac:dyDescent="0.25">
      <c r="C51" t="s">
        <v>22</v>
      </c>
      <c r="D51">
        <v>48.66</v>
      </c>
      <c r="E51" s="7">
        <f t="shared" si="30"/>
        <v>55.53</v>
      </c>
    </row>
    <row r="52" spans="2:8" x14ac:dyDescent="0.25">
      <c r="C52" t="s">
        <v>63</v>
      </c>
      <c r="D52">
        <v>44.59</v>
      </c>
      <c r="E52" s="7">
        <f t="shared" si="30"/>
        <v>51.05</v>
      </c>
    </row>
    <row r="53" spans="2:8" x14ac:dyDescent="0.25">
      <c r="C53" t="s">
        <v>55</v>
      </c>
      <c r="D53">
        <v>44.59</v>
      </c>
      <c r="E53" s="7">
        <f t="shared" si="30"/>
        <v>50.42</v>
      </c>
    </row>
  </sheetData>
  <phoneticPr fontId="18" type="noConversion"/>
  <pageMargins left="0.2" right="0.2" top="0.75" bottom="0.75" header="0.3" footer="0.3"/>
  <pageSetup orientation="landscape" r:id="rId1"/>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6"/>
  <sheetViews>
    <sheetView topLeftCell="A2" workbookViewId="0">
      <selection activeCell="G21" sqref="G21"/>
    </sheetView>
  </sheetViews>
  <sheetFormatPr defaultColWidth="8.7109375" defaultRowHeight="15" x14ac:dyDescent="0.25"/>
  <cols>
    <col min="1" max="1" width="4.7109375" customWidth="1"/>
    <col min="2" max="2" width="16" customWidth="1"/>
    <col min="3" max="3" width="9.7109375" customWidth="1"/>
    <col min="4" max="4" width="11.42578125" customWidth="1"/>
    <col min="7" max="7" width="9.42578125" customWidth="1"/>
    <col min="8" max="8" width="14.7109375" customWidth="1"/>
    <col min="9" max="9" width="15.28515625" customWidth="1"/>
    <col min="10" max="10" width="12.140625" customWidth="1"/>
    <col min="11" max="11" width="11" customWidth="1"/>
    <col min="12" max="12" width="11.7109375" customWidth="1"/>
    <col min="13" max="13" width="0.42578125" customWidth="1"/>
    <col min="17" max="17" width="9" bestFit="1" customWidth="1"/>
  </cols>
  <sheetData>
    <row r="1" spans="1:16" ht="18.75" x14ac:dyDescent="0.3">
      <c r="B1" s="3" t="s">
        <v>51</v>
      </c>
    </row>
    <row r="2" spans="1:16" ht="18.75" x14ac:dyDescent="0.3">
      <c r="A2" s="2" t="s">
        <v>9</v>
      </c>
      <c r="B2" s="3"/>
      <c r="C2" s="1">
        <v>1</v>
      </c>
    </row>
    <row r="3" spans="1:16" x14ac:dyDescent="0.25">
      <c r="O3">
        <f>O5/O4</f>
        <v>1772</v>
      </c>
      <c r="P3">
        <v>8307.2000000000007</v>
      </c>
    </row>
    <row r="4" spans="1:16" ht="15.75" x14ac:dyDescent="0.25">
      <c r="B4" s="4" t="s">
        <v>0</v>
      </c>
      <c r="C4" s="5" t="s">
        <v>10</v>
      </c>
      <c r="D4" s="5" t="s">
        <v>41</v>
      </c>
      <c r="E4" s="5" t="s">
        <v>13</v>
      </c>
      <c r="F4" s="5" t="s">
        <v>14</v>
      </c>
      <c r="G4" s="5" t="s">
        <v>15</v>
      </c>
      <c r="H4" s="5" t="s">
        <v>42</v>
      </c>
      <c r="I4" s="5" t="s">
        <v>17</v>
      </c>
      <c r="J4" s="5" t="s">
        <v>50</v>
      </c>
      <c r="K4" s="5" t="s">
        <v>6</v>
      </c>
      <c r="L4" s="5" t="s">
        <v>18</v>
      </c>
      <c r="O4">
        <v>7.4999999999999997E-3</v>
      </c>
      <c r="P4">
        <v>1.25E-3</v>
      </c>
    </row>
    <row r="5" spans="1:16" ht="15.75" x14ac:dyDescent="0.25">
      <c r="A5" s="6" t="s">
        <v>31</v>
      </c>
      <c r="C5" s="7"/>
      <c r="D5" s="7"/>
      <c r="E5" s="7"/>
      <c r="F5" s="7"/>
      <c r="G5" s="7"/>
      <c r="H5" s="7"/>
      <c r="I5" s="7"/>
      <c r="J5" s="32" t="s">
        <v>13</v>
      </c>
      <c r="K5" s="22" t="s">
        <v>49</v>
      </c>
      <c r="L5" s="7"/>
      <c r="O5">
        <v>13.29</v>
      </c>
      <c r="P5">
        <f>P3*P4</f>
        <v>10.384</v>
      </c>
    </row>
    <row r="6" spans="1:16" x14ac:dyDescent="0.25">
      <c r="B6" s="12" t="s">
        <v>32</v>
      </c>
      <c r="C6" s="13" t="e">
        <f>'Retailer X-Ray'!#REF!</f>
        <v>#REF!</v>
      </c>
      <c r="D6" s="13">
        <v>1</v>
      </c>
      <c r="E6" s="30">
        <v>0</v>
      </c>
      <c r="F6" s="13">
        <f>D6+E6</f>
        <v>1</v>
      </c>
      <c r="G6" s="13" t="e">
        <f>F6-C6</f>
        <v>#REF!</v>
      </c>
      <c r="H6" s="17" t="e">
        <f>'Retailer X-Ray'!#REF!</f>
        <v>#REF!</v>
      </c>
      <c r="I6" s="15" t="e">
        <f>H6*G6*52</f>
        <v>#REF!</v>
      </c>
      <c r="J6" s="8" t="e">
        <f>E6*H6*12</f>
        <v>#REF!</v>
      </c>
      <c r="K6" s="28">
        <v>0</v>
      </c>
      <c r="L6" s="8" t="e">
        <f>K6*H6*12</f>
        <v>#REF!</v>
      </c>
    </row>
    <row r="7" spans="1:16" x14ac:dyDescent="0.25">
      <c r="B7" s="12" t="s">
        <v>33</v>
      </c>
      <c r="C7" s="13" t="e">
        <f>'Retailer X-Ray'!#REF!</f>
        <v>#REF!</v>
      </c>
      <c r="D7" s="13">
        <v>12.5</v>
      </c>
      <c r="E7" s="30">
        <v>0</v>
      </c>
      <c r="F7" s="13">
        <f>D7+E7</f>
        <v>12.5</v>
      </c>
      <c r="G7" s="13" t="e">
        <f>F7-C7</f>
        <v>#REF!</v>
      </c>
      <c r="H7" s="17" t="e">
        <f>'Retailer X-Ray'!#REF!</f>
        <v>#REF!</v>
      </c>
      <c r="I7" s="15" t="e">
        <f>H7*G7*52</f>
        <v>#REF!</v>
      </c>
      <c r="J7" s="8" t="e">
        <f>E7*H7*12</f>
        <v>#REF!</v>
      </c>
      <c r="K7" s="28">
        <v>0</v>
      </c>
      <c r="L7" s="8" t="e">
        <f>K7*H7*12</f>
        <v>#REF!</v>
      </c>
    </row>
    <row r="8" spans="1:16" x14ac:dyDescent="0.25">
      <c r="B8" s="12" t="s">
        <v>34</v>
      </c>
      <c r="C8" s="33">
        <v>0</v>
      </c>
      <c r="D8" s="33">
        <v>0</v>
      </c>
      <c r="E8" s="30">
        <v>0</v>
      </c>
      <c r="F8" s="33">
        <v>0</v>
      </c>
      <c r="G8" s="38">
        <v>0</v>
      </c>
      <c r="H8" s="17">
        <v>0</v>
      </c>
      <c r="I8" s="13">
        <v>0</v>
      </c>
      <c r="J8" s="8">
        <f>E8*H8*12</f>
        <v>0</v>
      </c>
      <c r="K8" s="28">
        <v>0</v>
      </c>
      <c r="L8" s="8">
        <f>K8*H8*12</f>
        <v>0</v>
      </c>
    </row>
    <row r="9" spans="1:16" x14ac:dyDescent="0.25">
      <c r="C9" s="9"/>
      <c r="D9" s="9"/>
      <c r="E9" s="9"/>
      <c r="F9" s="9"/>
      <c r="G9" s="9"/>
      <c r="H9" s="9"/>
      <c r="I9" s="9" t="e">
        <f>SUM(I6:I8)</f>
        <v>#REF!</v>
      </c>
      <c r="J9" s="9" t="e">
        <f>SUM(J6:J8)</f>
        <v>#REF!</v>
      </c>
      <c r="K9" s="9">
        <v>0</v>
      </c>
      <c r="L9" s="9" t="e">
        <f>SUM(L6:L8)</f>
        <v>#REF!</v>
      </c>
    </row>
    <row r="10" spans="1:16" x14ac:dyDescent="0.25">
      <c r="B10" s="4" t="s">
        <v>0</v>
      </c>
      <c r="L10" s="10"/>
    </row>
    <row r="11" spans="1:16" ht="15.75" x14ac:dyDescent="0.25">
      <c r="A11" s="6" t="s">
        <v>35</v>
      </c>
      <c r="C11" s="1" t="s">
        <v>39</v>
      </c>
      <c r="H11" t="s">
        <v>42</v>
      </c>
      <c r="L11" s="10"/>
    </row>
    <row r="12" spans="1:16" x14ac:dyDescent="0.25">
      <c r="B12" s="14" t="s">
        <v>36</v>
      </c>
      <c r="C12" s="15">
        <v>0</v>
      </c>
      <c r="D12" s="15">
        <v>0</v>
      </c>
      <c r="E12" s="20">
        <v>0</v>
      </c>
      <c r="F12" s="13">
        <f>D12-E12</f>
        <v>0</v>
      </c>
      <c r="G12" s="16">
        <f>F12-C12</f>
        <v>0</v>
      </c>
      <c r="H12" s="18">
        <v>0</v>
      </c>
      <c r="I12" s="13">
        <f>H12*G12*12</f>
        <v>0</v>
      </c>
      <c r="J12" s="8">
        <f>E12*H12*12</f>
        <v>0</v>
      </c>
      <c r="K12" s="11">
        <v>0</v>
      </c>
      <c r="L12" s="8">
        <f>K12*H12*12</f>
        <v>0</v>
      </c>
    </row>
    <row r="13" spans="1:16" x14ac:dyDescent="0.25">
      <c r="B13" s="14" t="s">
        <v>37</v>
      </c>
      <c r="C13" s="15">
        <v>0</v>
      </c>
      <c r="D13" s="15">
        <v>0.65</v>
      </c>
      <c r="E13" s="20">
        <v>0</v>
      </c>
      <c r="F13" s="13">
        <f>D13-E13</f>
        <v>0.65</v>
      </c>
      <c r="G13" s="16">
        <f>F13-C13</f>
        <v>0.65</v>
      </c>
      <c r="H13" s="18">
        <v>0</v>
      </c>
      <c r="I13" s="13">
        <f>H13*G13*12</f>
        <v>0</v>
      </c>
      <c r="J13" s="8">
        <f>E13*H13*12</f>
        <v>0</v>
      </c>
      <c r="K13" s="11">
        <v>0</v>
      </c>
      <c r="L13" s="8">
        <f>K13*H13*12</f>
        <v>0</v>
      </c>
    </row>
    <row r="14" spans="1:16" x14ac:dyDescent="0.25">
      <c r="B14" s="14" t="s">
        <v>38</v>
      </c>
      <c r="C14" s="15">
        <v>0</v>
      </c>
      <c r="D14" s="15">
        <f>C14</f>
        <v>0</v>
      </c>
      <c r="E14" s="20">
        <v>-0.1</v>
      </c>
      <c r="F14" s="13">
        <f>D14-E14</f>
        <v>0.1</v>
      </c>
      <c r="G14" s="16">
        <f>F14-C14</f>
        <v>0.1</v>
      </c>
      <c r="H14" s="18">
        <v>0</v>
      </c>
      <c r="I14" s="13">
        <f>H14*G14*12</f>
        <v>0</v>
      </c>
      <c r="J14" s="8">
        <v>0</v>
      </c>
      <c r="K14">
        <v>0</v>
      </c>
      <c r="L14" s="8">
        <f>K14*H14*12</f>
        <v>0</v>
      </c>
    </row>
    <row r="15" spans="1:16" x14ac:dyDescent="0.25">
      <c r="H15" s="19">
        <v>0</v>
      </c>
      <c r="I15" s="7">
        <v>0</v>
      </c>
      <c r="J15" s="7">
        <f>SUM(J12:J14)</f>
        <v>0</v>
      </c>
      <c r="L15" s="10">
        <f>SUM(L12:L14)</f>
        <v>0</v>
      </c>
    </row>
    <row r="16" spans="1:16" x14ac:dyDescent="0.25">
      <c r="B16" s="4" t="s">
        <v>0</v>
      </c>
      <c r="I16" s="7" t="s">
        <v>0</v>
      </c>
      <c r="J16" s="7"/>
      <c r="L16" s="7" t="s">
        <v>0</v>
      </c>
    </row>
    <row r="17" spans="1:17" ht="15.75" x14ac:dyDescent="0.25">
      <c r="A17" s="6" t="s">
        <v>57</v>
      </c>
      <c r="C17" s="1" t="s">
        <v>40</v>
      </c>
      <c r="H17" t="s">
        <v>79</v>
      </c>
    </row>
    <row r="18" spans="1:17" x14ac:dyDescent="0.25">
      <c r="B18" s="14" t="e">
        <f>'Retailer X-Ray'!#REF!</f>
        <v>#REF!</v>
      </c>
      <c r="C18" s="21" t="e">
        <f>'Retailer X-Ray'!#REF!</f>
        <v>#REF!</v>
      </c>
      <c r="D18" s="40">
        <v>0.36499999999999999</v>
      </c>
      <c r="E18" s="31">
        <v>0</v>
      </c>
      <c r="F18" s="43" t="e">
        <f>D18-C18</f>
        <v>#REF!</v>
      </c>
      <c r="G18" s="15" t="e">
        <f>H18*F18</f>
        <v>#REF!</v>
      </c>
      <c r="H18" s="15" t="e">
        <f>'Retailer X-Ray'!#REF!</f>
        <v>#REF!</v>
      </c>
      <c r="I18" s="15" t="e">
        <f>(H18*F18*52)*-1+(H18*22*0.04)*-1</f>
        <v>#REF!</v>
      </c>
      <c r="J18" s="8" t="e">
        <f>E18*H18*12</f>
        <v>#REF!</v>
      </c>
      <c r="K18" s="29">
        <v>0</v>
      </c>
      <c r="L18" s="8" t="e">
        <f>K18*H18*12</f>
        <v>#REF!</v>
      </c>
      <c r="O18" s="23">
        <v>0.3</v>
      </c>
      <c r="P18">
        <v>80</v>
      </c>
      <c r="Q18" s="10">
        <f>P18/(1-O18)</f>
        <v>114.28571428571429</v>
      </c>
    </row>
    <row r="19" spans="1:17" x14ac:dyDescent="0.25">
      <c r="B19" s="14" t="e">
        <f>'Retailer X-Ray'!#REF!</f>
        <v>#REF!</v>
      </c>
      <c r="C19" s="21">
        <v>0.04</v>
      </c>
      <c r="D19" s="40" t="e">
        <f>'Retailer X-Ray'!#REF!</f>
        <v>#REF!</v>
      </c>
      <c r="E19" s="31">
        <v>0</v>
      </c>
      <c r="F19" s="13" t="e">
        <f>'Retailer X-Ray'!#REF!</f>
        <v>#REF!</v>
      </c>
      <c r="G19" s="15" t="e">
        <f>F19*52*C19</f>
        <v>#REF!</v>
      </c>
      <c r="H19" s="15">
        <v>0</v>
      </c>
      <c r="I19" s="13" t="e">
        <f>G19*-1</f>
        <v>#REF!</v>
      </c>
      <c r="J19" s="8">
        <f>E19*H19*12</f>
        <v>0</v>
      </c>
      <c r="K19" s="29">
        <v>0</v>
      </c>
      <c r="L19" s="8">
        <f>K19*H19*12</f>
        <v>0</v>
      </c>
      <c r="O19">
        <v>1</v>
      </c>
    </row>
    <row r="20" spans="1:17" x14ac:dyDescent="0.25">
      <c r="B20" s="4" t="s">
        <v>68</v>
      </c>
      <c r="C20" s="4">
        <v>0.01</v>
      </c>
      <c r="F20" s="7" t="e">
        <f>'Retailer X-Ray'!#REF!</f>
        <v>#REF!</v>
      </c>
      <c r="G20" s="15" t="e">
        <f>F20*52*C20</f>
        <v>#REF!</v>
      </c>
      <c r="H20" s="15">
        <v>0</v>
      </c>
      <c r="I20" s="13" t="e">
        <f>G20*-1</f>
        <v>#REF!</v>
      </c>
      <c r="J20" s="7" t="e">
        <f>SUM(J18:J19)</f>
        <v>#REF!</v>
      </c>
      <c r="L20" s="7" t="e">
        <f>SUM(L18:L19)</f>
        <v>#REF!</v>
      </c>
      <c r="O20" s="4">
        <f>O19-O18</f>
        <v>0.7</v>
      </c>
    </row>
    <row r="21" spans="1:17" x14ac:dyDescent="0.25">
      <c r="B21" t="s">
        <v>69</v>
      </c>
      <c r="C21" s="4">
        <v>0.04</v>
      </c>
      <c r="F21" s="7" t="e">
        <f>'Retailer X-Ray'!#REF!</f>
        <v>#REF!</v>
      </c>
      <c r="G21" s="15" t="e">
        <f>F21*52*C21</f>
        <v>#REF!</v>
      </c>
      <c r="H21" s="15">
        <v>0</v>
      </c>
      <c r="I21" s="13" t="e">
        <f>G21*-1</f>
        <v>#REF!</v>
      </c>
    </row>
    <row r="22" spans="1:17" x14ac:dyDescent="0.25">
      <c r="C22" s="4"/>
      <c r="F22" s="7"/>
      <c r="G22" s="10"/>
      <c r="H22" s="10"/>
      <c r="I22" s="8" t="e">
        <f>SUM(I18:I21)</f>
        <v>#REF!</v>
      </c>
    </row>
    <row r="23" spans="1:17" ht="15.75" x14ac:dyDescent="0.25">
      <c r="G23" s="6" t="s">
        <v>43</v>
      </c>
      <c r="I23" s="7" t="e">
        <f>I22+I9+I15</f>
        <v>#REF!</v>
      </c>
      <c r="J23" s="7"/>
    </row>
    <row r="24" spans="1:17" x14ac:dyDescent="0.25">
      <c r="G24" s="11" t="s">
        <v>45</v>
      </c>
      <c r="I24" s="10" t="e">
        <f>L9+L15+L20</f>
        <v>#REF!</v>
      </c>
      <c r="J24" s="10"/>
    </row>
    <row r="25" spans="1:17" x14ac:dyDescent="0.25">
      <c r="G25" s="24" t="s">
        <v>44</v>
      </c>
      <c r="H25" s="25"/>
      <c r="I25" s="26" t="s">
        <v>0</v>
      </c>
    </row>
    <row r="26" spans="1:17" x14ac:dyDescent="0.25">
      <c r="G26" s="11" t="s">
        <v>46</v>
      </c>
      <c r="I26" s="27" t="e">
        <f>I23</f>
        <v>#REF!</v>
      </c>
    </row>
  </sheetData>
  <phoneticPr fontId="18" type="noConversion"/>
  <pageMargins left="0.2" right="0.2" top="0.5" bottom="0.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Retailer X-Ray</vt:lpstr>
      <vt:lpstr>WH Comp Tool</vt:lpstr>
      <vt:lpstr>All Others</vt:lpstr>
      <vt:lpstr>'Retailer X-Ray'!Print_Area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Taylor</dc:creator>
  <cp:lastModifiedBy>David Taylor</cp:lastModifiedBy>
  <cp:lastPrinted>2017-07-14T17:01:11Z</cp:lastPrinted>
  <dcterms:created xsi:type="dcterms:W3CDTF">2013-10-31T12:46:02Z</dcterms:created>
  <dcterms:modified xsi:type="dcterms:W3CDTF">2020-03-09T13:09:30Z</dcterms:modified>
</cp:coreProperties>
</file>